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350" windowHeight="3105"/>
  </bookViews>
  <sheets>
    <sheet name="物件調書" sheetId="1" r:id="rId1"/>
    <sheet name="基本情報" sheetId="3" r:id="rId2"/>
    <sheet name="物件画像" sheetId="4" r:id="rId3"/>
    <sheet name="入力規則" sheetId="2" r:id="rId4"/>
  </sheets>
  <definedNames>
    <definedName name="_xlnm._FilterDatabase" localSheetId="1" hidden="1">基本情報!$A$2:$BF$19</definedName>
    <definedName name="_xlnm._FilterDatabase" localSheetId="2" hidden="1">物件画像!$A$1:$F$1</definedName>
    <definedName name="_xlnm.Print_Area" localSheetId="0">物件調書!$A$1:$G$41</definedName>
    <definedName name="物件位置図">INDEX(物件画像!$D$2:$D$18,MATCH(物件調書!$I$2,物件画像!$A$2:$A$18))</definedName>
    <definedName name="物件写真">INDEX(物件画像!$C$2:$C$18,MATCH(物件調書!$I$2,物件画像!$A$2:$A$18))</definedName>
    <definedName name="物件詳細建物">INDEX(物件画像!$F$2:$F$18,MATCH(物件調書!$I$2,物件画像!$A$2:$A$18))</definedName>
    <definedName name="物件詳細土地">INDEX(物件画像!$E$2:$E$18,MATCH(物件調書!$I$2,物件画像!$A$2:$A$18))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C31" i="1"/>
  <c r="A30" i="1"/>
  <c r="K28" i="1"/>
  <c r="K27" i="1"/>
  <c r="C27" i="1"/>
  <c r="F26" i="1"/>
  <c r="C26" i="1"/>
  <c r="F25" i="1"/>
  <c r="C25" i="1"/>
  <c r="C24" i="1"/>
  <c r="C23" i="1"/>
  <c r="C22" i="1"/>
  <c r="C21" i="1"/>
  <c r="C20" i="1"/>
  <c r="C19" i="1"/>
  <c r="F18" i="1"/>
  <c r="C18" i="1"/>
  <c r="C17" i="1"/>
  <c r="C16" i="1"/>
  <c r="C15" i="1"/>
  <c r="C14" i="1"/>
  <c r="C13" i="1"/>
  <c r="G12" i="1"/>
  <c r="F12" i="1"/>
  <c r="E12" i="1"/>
  <c r="C12" i="1"/>
  <c r="B12" i="1"/>
  <c r="G11" i="1"/>
  <c r="F11" i="1"/>
  <c r="E11" i="1"/>
  <c r="C11" i="1"/>
  <c r="B11" i="1"/>
  <c r="G10" i="1"/>
  <c r="F10" i="1"/>
  <c r="E10" i="1"/>
  <c r="C10" i="1"/>
  <c r="B10" i="1"/>
  <c r="G9" i="1"/>
  <c r="F9" i="1"/>
  <c r="E9" i="1"/>
  <c r="C9" i="1"/>
  <c r="B9" i="1"/>
  <c r="G8" i="1"/>
  <c r="F8" i="1"/>
  <c r="E8" i="1"/>
  <c r="C8" i="1"/>
  <c r="B8" i="1"/>
  <c r="G7" i="1"/>
  <c r="F7" i="1"/>
  <c r="E7" i="1"/>
  <c r="C7" i="1"/>
  <c r="B7" i="1"/>
  <c r="F5" i="1"/>
  <c r="C5" i="1"/>
  <c r="C4" i="1"/>
  <c r="G3" i="1"/>
  <c r="C3" i="1"/>
  <c r="E2" i="1"/>
  <c r="E37" i="1" s="1"/>
  <c r="C2" i="1"/>
  <c r="C37" i="1" s="1"/>
</calcChain>
</file>

<file path=xl/sharedStrings.xml><?xml version="1.0" encoding="utf-8"?>
<sst xmlns="http://schemas.openxmlformats.org/spreadsheetml/2006/main" count="181" uniqueCount="146">
  <si>
    <t>物件番号</t>
    <rPh sb="0" eb="2">
      <t>ブッケン</t>
    </rPh>
    <rPh sb="2" eb="4">
      <t>バンゴウ</t>
    </rPh>
    <phoneticPr fontId="2"/>
  </si>
  <si>
    <t>物件名</t>
    <rPh sb="0" eb="2">
      <t>ブッケン</t>
    </rPh>
    <rPh sb="2" eb="3">
      <t>メイ</t>
    </rPh>
    <phoneticPr fontId="2"/>
  </si>
  <si>
    <t>敷地面積</t>
    <rPh sb="0" eb="2">
      <t>シキチ</t>
    </rPh>
    <rPh sb="2" eb="4">
      <t>メンセキ</t>
    </rPh>
    <phoneticPr fontId="2"/>
  </si>
  <si>
    <t>建物面積</t>
    <rPh sb="0" eb="2">
      <t>タテモノ</t>
    </rPh>
    <rPh sb="2" eb="4">
      <t>メンセキ</t>
    </rPh>
    <phoneticPr fontId="2"/>
  </si>
  <si>
    <t>主要建物</t>
    <rPh sb="0" eb="2">
      <t>シュヨウ</t>
    </rPh>
    <rPh sb="2" eb="4">
      <t>タテモノ</t>
    </rPh>
    <phoneticPr fontId="2"/>
  </si>
  <si>
    <t>床面積</t>
    <rPh sb="0" eb="3">
      <t>ユカメンセキ</t>
    </rPh>
    <phoneticPr fontId="2"/>
  </si>
  <si>
    <t>建築年</t>
    <rPh sb="0" eb="2">
      <t>ケンチク</t>
    </rPh>
    <rPh sb="2" eb="3">
      <t>ネン</t>
    </rPh>
    <phoneticPr fontId="2"/>
  </si>
  <si>
    <t>用途地域</t>
    <rPh sb="0" eb="2">
      <t>ヨウト</t>
    </rPh>
    <rPh sb="2" eb="4">
      <t>チイキ</t>
    </rPh>
    <phoneticPr fontId="2"/>
  </si>
  <si>
    <t>建ぺい率</t>
    <rPh sb="0" eb="1">
      <t>ケン</t>
    </rPh>
    <rPh sb="3" eb="4">
      <t>リツ</t>
    </rPh>
    <phoneticPr fontId="2"/>
  </si>
  <si>
    <t>上水道</t>
    <rPh sb="0" eb="1">
      <t>ウエ</t>
    </rPh>
    <rPh sb="1" eb="3">
      <t>スイドウ</t>
    </rPh>
    <phoneticPr fontId="2"/>
  </si>
  <si>
    <t>下水道</t>
    <rPh sb="0" eb="3">
      <t>ゲスイドウ</t>
    </rPh>
    <phoneticPr fontId="2"/>
  </si>
  <si>
    <t>売却価格</t>
    <rPh sb="0" eb="2">
      <t>バイキャク</t>
    </rPh>
    <rPh sb="2" eb="4">
      <t>カカク</t>
    </rPh>
    <rPh sb="3" eb="4">
      <t>テイカ</t>
    </rPh>
    <phoneticPr fontId="2"/>
  </si>
  <si>
    <t>電　気</t>
    <rPh sb="0" eb="1">
      <t>デン</t>
    </rPh>
    <rPh sb="2" eb="3">
      <t>キ</t>
    </rPh>
    <phoneticPr fontId="2"/>
  </si>
  <si>
    <t>名　称</t>
    <rPh sb="0" eb="1">
      <t>メイ</t>
    </rPh>
    <rPh sb="2" eb="3">
      <t>ショウ</t>
    </rPh>
    <phoneticPr fontId="2"/>
  </si>
  <si>
    <t>用　途</t>
    <rPh sb="0" eb="1">
      <t>ヨウ</t>
    </rPh>
    <rPh sb="2" eb="3">
      <t>ト</t>
    </rPh>
    <phoneticPr fontId="2"/>
  </si>
  <si>
    <t>構　造</t>
    <rPh sb="0" eb="1">
      <t>カマエ</t>
    </rPh>
    <rPh sb="2" eb="3">
      <t>ゾウ</t>
    </rPh>
    <phoneticPr fontId="2"/>
  </si>
  <si>
    <t>貸付価格</t>
    <rPh sb="0" eb="2">
      <t>カシツケ</t>
    </rPh>
    <rPh sb="2" eb="4">
      <t>カカク</t>
    </rPh>
    <phoneticPr fontId="2"/>
  </si>
  <si>
    <t>その他
法令等
に基づく
制限等</t>
    <rPh sb="2" eb="3">
      <t>タ</t>
    </rPh>
    <rPh sb="4" eb="6">
      <t>ホウレイ</t>
    </rPh>
    <rPh sb="6" eb="7">
      <t>ナド</t>
    </rPh>
    <rPh sb="9" eb="10">
      <t>モト</t>
    </rPh>
    <rPh sb="13" eb="15">
      <t>セイゲン</t>
    </rPh>
    <rPh sb="15" eb="16">
      <t>ナド</t>
    </rPh>
    <phoneticPr fontId="2"/>
  </si>
  <si>
    <t>接面道路</t>
    <rPh sb="0" eb="2">
      <t>セツメン</t>
    </rPh>
    <rPh sb="2" eb="4">
      <t>ドウロ</t>
    </rPh>
    <phoneticPr fontId="2"/>
  </si>
  <si>
    <t>容　積　率</t>
    <rPh sb="0" eb="1">
      <t>カタチ</t>
    </rPh>
    <rPh sb="2" eb="3">
      <t>セキ</t>
    </rPh>
    <rPh sb="4" eb="5">
      <t>リツ</t>
    </rPh>
    <phoneticPr fontId="2"/>
  </si>
  <si>
    <t>施設の概要</t>
    <rPh sb="0" eb="2">
      <t>シセツ</t>
    </rPh>
    <rPh sb="3" eb="5">
      <t>ガイヨウ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</si>
  <si>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</si>
  <si>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物 件 調 書</t>
    <rPh sb="0" eb="1">
      <t>モノ</t>
    </rPh>
    <rPh sb="2" eb="3">
      <t>ケン</t>
    </rPh>
    <rPh sb="4" eb="5">
      <t>チョウ</t>
    </rPh>
    <rPh sb="6" eb="7">
      <t>ショ</t>
    </rPh>
    <phoneticPr fontId="2"/>
  </si>
  <si>
    <t>その他の
特記事項</t>
    <rPh sb="2" eb="3">
      <t>タ</t>
    </rPh>
    <rPh sb="5" eb="7">
      <t>トッキ</t>
    </rPh>
    <rPh sb="7" eb="9">
      <t>ジコウ</t>
    </rPh>
    <phoneticPr fontId="2"/>
  </si>
  <si>
    <t>地域区分</t>
    <rPh sb="0" eb="2">
      <t>チイキ</t>
    </rPh>
    <rPh sb="2" eb="4">
      <t>クブン</t>
    </rPh>
    <phoneticPr fontId="2"/>
  </si>
  <si>
    <t>高度地区</t>
    <rPh sb="0" eb="2">
      <t>コウド</t>
    </rPh>
    <rPh sb="2" eb="4">
      <t>チク</t>
    </rPh>
    <phoneticPr fontId="2"/>
  </si>
  <si>
    <t>防火地域</t>
    <rPh sb="0" eb="2">
      <t>ボウカ</t>
    </rPh>
    <rPh sb="2" eb="4">
      <t>チイキ</t>
    </rPh>
    <phoneticPr fontId="2"/>
  </si>
  <si>
    <t>その他の制限</t>
    <rPh sb="2" eb="3">
      <t>タ</t>
    </rPh>
    <rPh sb="4" eb="6">
      <t>セイゲン</t>
    </rPh>
    <phoneticPr fontId="2"/>
  </si>
  <si>
    <t>都市計画区域（市街化区域）</t>
    <rPh sb="0" eb="2">
      <t>トシ</t>
    </rPh>
    <rPh sb="2" eb="4">
      <t>ケイカク</t>
    </rPh>
    <rPh sb="4" eb="6">
      <t>クイキ</t>
    </rPh>
    <phoneticPr fontId="2"/>
  </si>
  <si>
    <t>指定なし</t>
    <rPh sb="0" eb="2">
      <t>シテイ</t>
    </rPh>
    <phoneticPr fontId="2"/>
  </si>
  <si>
    <t>都市計画区域（市街化調整区域）</t>
    <rPh sb="0" eb="2">
      <t>トシ</t>
    </rPh>
    <rPh sb="2" eb="4">
      <t>ケイカク</t>
    </rPh>
    <rPh sb="4" eb="6">
      <t>クイキ</t>
    </rPh>
    <phoneticPr fontId="2"/>
  </si>
  <si>
    <t>第一種低層住居専用地域</t>
  </si>
  <si>
    <t>景観計画区域</t>
    <rPh sb="0" eb="2">
      <t>ケイカン</t>
    </rPh>
    <rPh sb="2" eb="4">
      <t>ケイカク</t>
    </rPh>
    <rPh sb="4" eb="6">
      <t>クイキ</t>
    </rPh>
    <phoneticPr fontId="2"/>
  </si>
  <si>
    <t>都市計画区域（非線引区域）</t>
    <rPh sb="0" eb="2">
      <t>トシ</t>
    </rPh>
    <rPh sb="2" eb="4">
      <t>ケイカク</t>
    </rPh>
    <rPh sb="4" eb="6">
      <t>クイキ</t>
    </rPh>
    <phoneticPr fontId="2"/>
  </si>
  <si>
    <t>第二種低層住居専用地域</t>
  </si>
  <si>
    <t>準防火地域</t>
    <rPh sb="0" eb="1">
      <t>ジュン</t>
    </rPh>
    <rPh sb="1" eb="3">
      <t>ボウカ</t>
    </rPh>
    <rPh sb="3" eb="5">
      <t>チイキ</t>
    </rPh>
    <phoneticPr fontId="2"/>
  </si>
  <si>
    <t>都市計画施設</t>
    <rPh sb="0" eb="2">
      <t>トシ</t>
    </rPh>
    <rPh sb="2" eb="4">
      <t>ケイカク</t>
    </rPh>
    <rPh sb="4" eb="6">
      <t>シセツ</t>
    </rPh>
    <phoneticPr fontId="2"/>
  </si>
  <si>
    <t>準都市計画区域</t>
    <rPh sb="0" eb="1">
      <t>ジュン</t>
    </rPh>
    <rPh sb="1" eb="3">
      <t>トシ</t>
    </rPh>
    <rPh sb="3" eb="5">
      <t>ケイカク</t>
    </rPh>
    <rPh sb="5" eb="7">
      <t>クイキ</t>
    </rPh>
    <phoneticPr fontId="2"/>
  </si>
  <si>
    <t>第一種中高層住居専用地域</t>
  </si>
  <si>
    <t>宅地造成工事規制区域</t>
    <rPh sb="0" eb="2">
      <t>タクチ</t>
    </rPh>
    <rPh sb="2" eb="4">
      <t>ゾウセイ</t>
    </rPh>
    <rPh sb="4" eb="6">
      <t>コウジ</t>
    </rPh>
    <rPh sb="6" eb="8">
      <t>キセイ</t>
    </rPh>
    <rPh sb="8" eb="10">
      <t>クイキ</t>
    </rPh>
    <phoneticPr fontId="2"/>
  </si>
  <si>
    <t>都市計画区域外</t>
    <rPh sb="0" eb="2">
      <t>トシ</t>
    </rPh>
    <rPh sb="2" eb="4">
      <t>ケイカク</t>
    </rPh>
    <rPh sb="4" eb="6">
      <t>クイキ</t>
    </rPh>
    <rPh sb="6" eb="7">
      <t>ソト</t>
    </rPh>
    <phoneticPr fontId="2"/>
  </si>
  <si>
    <t>第二種中高層住居専用地域</t>
  </si>
  <si>
    <t>土砂災害警戒区域</t>
    <rPh sb="0" eb="2">
      <t>ドシャ</t>
    </rPh>
    <rPh sb="2" eb="4">
      <t>サイガイ</t>
    </rPh>
    <rPh sb="4" eb="6">
      <t>ケイカイ</t>
    </rPh>
    <rPh sb="6" eb="8">
      <t>クイキ</t>
    </rPh>
    <phoneticPr fontId="2"/>
  </si>
  <si>
    <t>第一種住居地域</t>
  </si>
  <si>
    <t>土砂災害特別警戒区域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phoneticPr fontId="2"/>
  </si>
  <si>
    <t>第二種住居地域</t>
  </si>
  <si>
    <t>田園住居地域</t>
  </si>
  <si>
    <t>準住居地域</t>
  </si>
  <si>
    <t>近隣商業地域</t>
  </si>
  <si>
    <t>商業地域</t>
  </si>
  <si>
    <t>準工業地域</t>
  </si>
  <si>
    <t>工業地域</t>
  </si>
  <si>
    <t>工業専用地域</t>
  </si>
  <si>
    <t>無</t>
    <rPh sb="0" eb="1">
      <t>ナシ</t>
    </rPh>
    <phoneticPr fontId="2"/>
  </si>
  <si>
    <t>水道</t>
    <rPh sb="0" eb="2">
      <t>スイドウ</t>
    </rPh>
    <phoneticPr fontId="2"/>
  </si>
  <si>
    <t>供用区域内・引込有</t>
    <rPh sb="0" eb="2">
      <t>キョウヨウ</t>
    </rPh>
    <rPh sb="2" eb="4">
      <t>クイキ</t>
    </rPh>
    <rPh sb="4" eb="5">
      <t>ナイ</t>
    </rPh>
    <rPh sb="6" eb="8">
      <t>ヒキコミ</t>
    </rPh>
    <rPh sb="8" eb="9">
      <t>アリ</t>
    </rPh>
    <phoneticPr fontId="2"/>
  </si>
  <si>
    <t>供用区域内・引込無</t>
    <rPh sb="0" eb="2">
      <t>キョウヨウ</t>
    </rPh>
    <rPh sb="2" eb="4">
      <t>クイキ</t>
    </rPh>
    <rPh sb="4" eb="5">
      <t>ナイ</t>
    </rPh>
    <rPh sb="6" eb="8">
      <t>ヒキコミ</t>
    </rPh>
    <rPh sb="8" eb="9">
      <t>ナシ</t>
    </rPh>
    <phoneticPr fontId="2"/>
  </si>
  <si>
    <t>供用区域外</t>
    <rPh sb="0" eb="2">
      <t>キョウヨウ</t>
    </rPh>
    <rPh sb="2" eb="4">
      <t>クイキ</t>
    </rPh>
    <rPh sb="4" eb="5">
      <t>ソト</t>
    </rPh>
    <phoneticPr fontId="2"/>
  </si>
  <si>
    <t>供用区域</t>
    <rPh sb="0" eb="2">
      <t>キョウヨウ</t>
    </rPh>
    <rPh sb="2" eb="4">
      <t>クイキ</t>
    </rPh>
    <phoneticPr fontId="2"/>
  </si>
  <si>
    <t>供用区域内・引込無</t>
    <rPh sb="0" eb="2">
      <t>キョウヨウ</t>
    </rPh>
    <rPh sb="2" eb="4">
      <t>クイキ</t>
    </rPh>
    <rPh sb="4" eb="5">
      <t>ナイ</t>
    </rPh>
    <rPh sb="8" eb="9">
      <t>ナシ</t>
    </rPh>
    <phoneticPr fontId="2"/>
  </si>
  <si>
    <t>供用区域内・引込済</t>
    <rPh sb="0" eb="2">
      <t>キョウヨウ</t>
    </rPh>
    <rPh sb="2" eb="4">
      <t>クイキ</t>
    </rPh>
    <rPh sb="4" eb="5">
      <t>ナイ</t>
    </rPh>
    <phoneticPr fontId="2"/>
  </si>
  <si>
    <t>有無</t>
    <rPh sb="0" eb="2">
      <t>ウム</t>
    </rPh>
    <phoneticPr fontId="2"/>
  </si>
  <si>
    <t>有</t>
    <rPh sb="0" eb="1">
      <t>ア</t>
    </rPh>
    <phoneticPr fontId="2"/>
  </si>
  <si>
    <t>所在地</t>
    <rPh sb="0" eb="3">
      <t>ショザイチ</t>
    </rPh>
    <phoneticPr fontId="2"/>
  </si>
  <si>
    <t>主要建物名称①</t>
    <rPh sb="0" eb="2">
      <t>シュヨウ</t>
    </rPh>
    <rPh sb="2" eb="4">
      <t>タテモノ</t>
    </rPh>
    <rPh sb="4" eb="6">
      <t>メイショウ</t>
    </rPh>
    <phoneticPr fontId="2"/>
  </si>
  <si>
    <t>用途①</t>
    <rPh sb="0" eb="2">
      <t>ヨウト</t>
    </rPh>
    <phoneticPr fontId="2"/>
  </si>
  <si>
    <t>構造①</t>
    <rPh sb="0" eb="2">
      <t>コウゾウ</t>
    </rPh>
    <phoneticPr fontId="2"/>
  </si>
  <si>
    <t>床面積①</t>
    <rPh sb="0" eb="3">
      <t>ユカメンセキ</t>
    </rPh>
    <phoneticPr fontId="2"/>
  </si>
  <si>
    <t>建築年①</t>
    <rPh sb="0" eb="2">
      <t>ケンチク</t>
    </rPh>
    <rPh sb="2" eb="3">
      <t>ネン</t>
    </rPh>
    <phoneticPr fontId="2"/>
  </si>
  <si>
    <t>主要建物名称②</t>
    <rPh sb="0" eb="2">
      <t>シュヨウ</t>
    </rPh>
    <rPh sb="2" eb="4">
      <t>タテモノ</t>
    </rPh>
    <rPh sb="4" eb="6">
      <t>メイショウ</t>
    </rPh>
    <phoneticPr fontId="2"/>
  </si>
  <si>
    <t>用途②</t>
    <rPh sb="0" eb="2">
      <t>ヨウト</t>
    </rPh>
    <phoneticPr fontId="2"/>
  </si>
  <si>
    <t>構造②</t>
    <rPh sb="0" eb="2">
      <t>コウゾウ</t>
    </rPh>
    <phoneticPr fontId="2"/>
  </si>
  <si>
    <t>床面積②</t>
    <rPh sb="0" eb="3">
      <t>ユカメンセキ</t>
    </rPh>
    <phoneticPr fontId="2"/>
  </si>
  <si>
    <t>建築年②</t>
    <rPh sb="0" eb="2">
      <t>ケンチク</t>
    </rPh>
    <rPh sb="2" eb="3">
      <t>ネン</t>
    </rPh>
    <phoneticPr fontId="2"/>
  </si>
  <si>
    <t>主要建物名称③</t>
    <rPh sb="0" eb="2">
      <t>シュヨウ</t>
    </rPh>
    <rPh sb="2" eb="4">
      <t>タテモノ</t>
    </rPh>
    <rPh sb="4" eb="6">
      <t>メイショウ</t>
    </rPh>
    <phoneticPr fontId="2"/>
  </si>
  <si>
    <t>用途③</t>
    <rPh sb="0" eb="2">
      <t>ヨウト</t>
    </rPh>
    <phoneticPr fontId="2"/>
  </si>
  <si>
    <t>構造③</t>
    <rPh sb="0" eb="2">
      <t>コウゾウ</t>
    </rPh>
    <phoneticPr fontId="2"/>
  </si>
  <si>
    <t>床面積③</t>
    <rPh sb="0" eb="3">
      <t>ユカメンセキ</t>
    </rPh>
    <phoneticPr fontId="2"/>
  </si>
  <si>
    <t>建築年③</t>
    <rPh sb="0" eb="2">
      <t>ケンチク</t>
    </rPh>
    <rPh sb="2" eb="3">
      <t>ネン</t>
    </rPh>
    <phoneticPr fontId="2"/>
  </si>
  <si>
    <t>主要建物名称④</t>
    <rPh sb="0" eb="2">
      <t>シュヨウ</t>
    </rPh>
    <rPh sb="2" eb="4">
      <t>タテモノ</t>
    </rPh>
    <rPh sb="4" eb="6">
      <t>メイショウ</t>
    </rPh>
    <phoneticPr fontId="2"/>
  </si>
  <si>
    <t>用途④</t>
    <rPh sb="0" eb="2">
      <t>ヨウト</t>
    </rPh>
    <phoneticPr fontId="2"/>
  </si>
  <si>
    <t>構造④</t>
    <rPh sb="0" eb="2">
      <t>コウゾウ</t>
    </rPh>
    <phoneticPr fontId="2"/>
  </si>
  <si>
    <t>床面積④</t>
    <rPh sb="0" eb="3">
      <t>ユカメンセキ</t>
    </rPh>
    <phoneticPr fontId="2"/>
  </si>
  <si>
    <t>建築年④</t>
    <rPh sb="0" eb="2">
      <t>ケンチク</t>
    </rPh>
    <rPh sb="2" eb="3">
      <t>ネン</t>
    </rPh>
    <phoneticPr fontId="2"/>
  </si>
  <si>
    <t>主要建物名称⑤</t>
    <rPh sb="0" eb="2">
      <t>シュヨウ</t>
    </rPh>
    <rPh sb="2" eb="4">
      <t>タテモノ</t>
    </rPh>
    <rPh sb="4" eb="6">
      <t>メイショウ</t>
    </rPh>
    <phoneticPr fontId="2"/>
  </si>
  <si>
    <t>用途⑤</t>
    <rPh sb="0" eb="2">
      <t>ヨウト</t>
    </rPh>
    <phoneticPr fontId="2"/>
  </si>
  <si>
    <t>構造⑤</t>
    <rPh sb="0" eb="2">
      <t>コウゾウ</t>
    </rPh>
    <phoneticPr fontId="2"/>
  </si>
  <si>
    <t>床面積⑤</t>
    <rPh sb="0" eb="3">
      <t>ユカメンセキ</t>
    </rPh>
    <phoneticPr fontId="2"/>
  </si>
  <si>
    <t>建築年⑤</t>
    <rPh sb="0" eb="2">
      <t>ケンチク</t>
    </rPh>
    <rPh sb="2" eb="3">
      <t>ネン</t>
    </rPh>
    <phoneticPr fontId="2"/>
  </si>
  <si>
    <t>主要建物名称⑥</t>
    <rPh sb="0" eb="2">
      <t>シュヨウ</t>
    </rPh>
    <rPh sb="2" eb="4">
      <t>タテモノ</t>
    </rPh>
    <rPh sb="4" eb="6">
      <t>メイショウ</t>
    </rPh>
    <phoneticPr fontId="2"/>
  </si>
  <si>
    <t>用途⑥</t>
    <rPh sb="0" eb="2">
      <t>ヨウト</t>
    </rPh>
    <phoneticPr fontId="2"/>
  </si>
  <si>
    <t>構造⑥</t>
    <rPh sb="0" eb="2">
      <t>コウゾウ</t>
    </rPh>
    <phoneticPr fontId="2"/>
  </si>
  <si>
    <t>床面積⑥</t>
    <rPh sb="0" eb="3">
      <t>ユカメンセキ</t>
    </rPh>
    <phoneticPr fontId="2"/>
  </si>
  <si>
    <t>建築年⑥</t>
    <rPh sb="0" eb="2">
      <t>ケンチク</t>
    </rPh>
    <rPh sb="2" eb="3">
      <t>ネン</t>
    </rPh>
    <phoneticPr fontId="2"/>
  </si>
  <si>
    <t>容積率</t>
    <rPh sb="0" eb="2">
      <t>ヨウセキ</t>
    </rPh>
    <rPh sb="2" eb="3">
      <t>リツ</t>
    </rPh>
    <phoneticPr fontId="2"/>
  </si>
  <si>
    <t>制限①</t>
    <rPh sb="0" eb="2">
      <t>セイゲン</t>
    </rPh>
    <phoneticPr fontId="2"/>
  </si>
  <si>
    <t>制限②</t>
    <rPh sb="0" eb="2">
      <t>セイゲン</t>
    </rPh>
    <phoneticPr fontId="2"/>
  </si>
  <si>
    <t>制限③</t>
    <rPh sb="0" eb="2">
      <t>セイゲン</t>
    </rPh>
    <phoneticPr fontId="2"/>
  </si>
  <si>
    <t>制限④</t>
    <rPh sb="0" eb="2">
      <t>セイゲン</t>
    </rPh>
    <phoneticPr fontId="2"/>
  </si>
  <si>
    <t>制限⑤</t>
    <rPh sb="0" eb="2">
      <t>セイゲン</t>
    </rPh>
    <phoneticPr fontId="2"/>
  </si>
  <si>
    <t>制限⑥</t>
    <rPh sb="0" eb="2">
      <t>セイゲン</t>
    </rPh>
    <phoneticPr fontId="2"/>
  </si>
  <si>
    <t>電気</t>
    <rPh sb="0" eb="2">
      <t>デンキ</t>
    </rPh>
    <phoneticPr fontId="2"/>
  </si>
  <si>
    <t>ガス</t>
    <phoneticPr fontId="2"/>
  </si>
  <si>
    <t>下水道</t>
    <rPh sb="0" eb="1">
      <t>シタ</t>
    </rPh>
    <rPh sb="1" eb="3">
      <t>スイドウ</t>
    </rPh>
    <phoneticPr fontId="2"/>
  </si>
  <si>
    <t>特記事項</t>
    <rPh sb="0" eb="2">
      <t>トッキ</t>
    </rPh>
    <rPh sb="2" eb="4">
      <t>ジコウ</t>
    </rPh>
    <phoneticPr fontId="2"/>
  </si>
  <si>
    <t>活用条件</t>
    <rPh sb="0" eb="2">
      <t>カツヨウ</t>
    </rPh>
    <rPh sb="2" eb="4">
      <t>ジョウケン</t>
    </rPh>
    <phoneticPr fontId="2"/>
  </si>
  <si>
    <t>売却価格</t>
    <rPh sb="0" eb="2">
      <t>バイキャク</t>
    </rPh>
    <rPh sb="2" eb="4">
      <t>カカク</t>
    </rPh>
    <phoneticPr fontId="2"/>
  </si>
  <si>
    <t>－</t>
    <phoneticPr fontId="2"/>
  </si>
  <si>
    <t>地区</t>
    <rPh sb="0" eb="2">
      <t>チク</t>
    </rPh>
    <phoneticPr fontId="2"/>
  </si>
  <si>
    <t>地　区</t>
    <rPh sb="0" eb="1">
      <t>チ</t>
    </rPh>
    <rPh sb="2" eb="3">
      <t>ク</t>
    </rPh>
    <phoneticPr fontId="2"/>
  </si>
  <si>
    <t>1　三次</t>
    <rPh sb="2" eb="4">
      <t>ミヨシ</t>
    </rPh>
    <phoneticPr fontId="2"/>
  </si>
  <si>
    <t>←検索物件番号</t>
    <rPh sb="1" eb="3">
      <t>ケンサク</t>
    </rPh>
    <rPh sb="3" eb="5">
      <t>ブッケン</t>
    </rPh>
    <rPh sb="5" eb="7">
      <t>バンゴウ</t>
    </rPh>
    <phoneticPr fontId="2"/>
  </si>
  <si>
    <t>第1種高度地区</t>
    <rPh sb="0" eb="1">
      <t>ダイ</t>
    </rPh>
    <rPh sb="2" eb="3">
      <t>シュ</t>
    </rPh>
    <rPh sb="3" eb="5">
      <t>コウド</t>
    </rPh>
    <rPh sb="5" eb="7">
      <t>チク</t>
    </rPh>
    <phoneticPr fontId="2"/>
  </si>
  <si>
    <t>第2種高度地区</t>
    <rPh sb="0" eb="1">
      <t>ダイ</t>
    </rPh>
    <rPh sb="2" eb="3">
      <t>シュ</t>
    </rPh>
    <rPh sb="3" eb="5">
      <t>コウド</t>
    </rPh>
    <rPh sb="5" eb="7">
      <t>チク</t>
    </rPh>
    <phoneticPr fontId="2"/>
  </si>
  <si>
    <t>第3種高度地区</t>
    <rPh sb="0" eb="1">
      <t>ダイ</t>
    </rPh>
    <rPh sb="2" eb="3">
      <t>シュ</t>
    </rPh>
    <rPh sb="3" eb="5">
      <t>コウド</t>
    </rPh>
    <rPh sb="5" eb="7">
      <t>チク</t>
    </rPh>
    <phoneticPr fontId="2"/>
  </si>
  <si>
    <t>第4種高度地区</t>
    <rPh sb="0" eb="1">
      <t>ダイ</t>
    </rPh>
    <rPh sb="2" eb="3">
      <t>シュ</t>
    </rPh>
    <rPh sb="3" eb="5">
      <t>コウド</t>
    </rPh>
    <rPh sb="5" eb="7">
      <t>チク</t>
    </rPh>
    <phoneticPr fontId="2"/>
  </si>
  <si>
    <t>第5種高度地区</t>
    <rPh sb="0" eb="1">
      <t>ダイ</t>
    </rPh>
    <rPh sb="2" eb="3">
      <t>シュ</t>
    </rPh>
    <rPh sb="3" eb="5">
      <t>コウド</t>
    </rPh>
    <rPh sb="5" eb="7">
      <t>チク</t>
    </rPh>
    <phoneticPr fontId="2"/>
  </si>
  <si>
    <t>第6種高度地区</t>
    <rPh sb="0" eb="1">
      <t>ダイ</t>
    </rPh>
    <rPh sb="2" eb="3">
      <t>シュ</t>
    </rPh>
    <rPh sb="3" eb="5">
      <t>コウド</t>
    </rPh>
    <rPh sb="5" eb="7">
      <t>チク</t>
    </rPh>
    <phoneticPr fontId="2"/>
  </si>
  <si>
    <t>第7種高度地区</t>
    <rPh sb="0" eb="1">
      <t>ダイ</t>
    </rPh>
    <rPh sb="2" eb="3">
      <t>シュ</t>
    </rPh>
    <rPh sb="3" eb="5">
      <t>コウド</t>
    </rPh>
    <rPh sb="5" eb="7">
      <t>チク</t>
    </rPh>
    <phoneticPr fontId="2"/>
  </si>
  <si>
    <t>第8種高度地区</t>
    <rPh sb="0" eb="1">
      <t>ダイ</t>
    </rPh>
    <rPh sb="2" eb="3">
      <t>シュ</t>
    </rPh>
    <rPh sb="3" eb="5">
      <t>コウド</t>
    </rPh>
    <rPh sb="5" eb="7">
      <t>チク</t>
    </rPh>
    <phoneticPr fontId="2"/>
  </si>
  <si>
    <t>法22条区域</t>
    <rPh sb="0" eb="1">
      <t>ホウ</t>
    </rPh>
    <rPh sb="3" eb="4">
      <t>ジョウ</t>
    </rPh>
    <rPh sb="4" eb="6">
      <t>クイキ</t>
    </rPh>
    <phoneticPr fontId="2"/>
  </si>
  <si>
    <t>都市ガス</t>
    <rPh sb="0" eb="2">
      <t>トシ</t>
    </rPh>
    <phoneticPr fontId="2"/>
  </si>
  <si>
    <t>補助金適正化法の処分制限期間</t>
    <phoneticPr fontId="2"/>
  </si>
  <si>
    <t>活用の条件（三次市が希望する条件であり，自由提案も可能です）</t>
    <rPh sb="0" eb="2">
      <t>カツヨウ</t>
    </rPh>
    <rPh sb="3" eb="5">
      <t>ジョウケン</t>
    </rPh>
    <rPh sb="6" eb="9">
      <t>ミヨシシ</t>
    </rPh>
    <rPh sb="10" eb="12">
      <t>キボウ</t>
    </rPh>
    <rPh sb="14" eb="16">
      <t>ジョウケン</t>
    </rPh>
    <rPh sb="20" eb="22">
      <t>ジユウ</t>
    </rPh>
    <rPh sb="22" eb="24">
      <t>テイアン</t>
    </rPh>
    <rPh sb="25" eb="27">
      <t>カノウ</t>
    </rPh>
    <phoneticPr fontId="2"/>
  </si>
  <si>
    <t>未算定</t>
    <rPh sb="0" eb="1">
      <t>ミ</t>
    </rPh>
    <rPh sb="1" eb="3">
      <t>サンテイ</t>
    </rPh>
    <phoneticPr fontId="2"/>
  </si>
  <si>
    <t>－</t>
    <phoneticPr fontId="2"/>
  </si>
  <si>
    <t>三次西健康づくりセンターデイサービス施設</t>
    <rPh sb="0" eb="2">
      <t>ミヨシ</t>
    </rPh>
    <rPh sb="2" eb="3">
      <t>ニシ</t>
    </rPh>
    <rPh sb="3" eb="5">
      <t>ケンコウ</t>
    </rPh>
    <rPh sb="18" eb="20">
      <t>シセツ</t>
    </rPh>
    <phoneticPr fontId="2"/>
  </si>
  <si>
    <t>日下町143番地1</t>
    <rPh sb="0" eb="2">
      <t>ヒゲ</t>
    </rPh>
    <rPh sb="2" eb="3">
      <t>チョウ</t>
    </rPh>
    <rPh sb="6" eb="8">
      <t>バンチ</t>
    </rPh>
    <phoneticPr fontId="2"/>
  </si>
  <si>
    <t>国道　幅員11.35ｍ</t>
    <rPh sb="0" eb="2">
      <t>コクドウ</t>
    </rPh>
    <rPh sb="3" eb="5">
      <t>フクイン</t>
    </rPh>
    <phoneticPr fontId="2"/>
  </si>
  <si>
    <t>－</t>
    <phoneticPr fontId="2"/>
  </si>
  <si>
    <t>ー</t>
    <phoneticPr fontId="2"/>
  </si>
  <si>
    <t>高齢者福祉施設</t>
    <rPh sb="0" eb="3">
      <t>コウレイシャ</t>
    </rPh>
    <rPh sb="3" eb="5">
      <t>フクシ</t>
    </rPh>
    <rPh sb="5" eb="7">
      <t>シセツ</t>
    </rPh>
    <phoneticPr fontId="2"/>
  </si>
  <si>
    <t>三次西健康づくりｾﾝﾀｰﾃﾞｲｻｰﾋﾞｽ施設</t>
    <rPh sb="0" eb="2">
      <t>ミヨシ</t>
    </rPh>
    <rPh sb="2" eb="3">
      <t>ニシ</t>
    </rPh>
    <rPh sb="3" eb="5">
      <t>ケンコウ</t>
    </rPh>
    <rPh sb="20" eb="22">
      <t>シセツ</t>
    </rPh>
    <phoneticPr fontId="2"/>
  </si>
  <si>
    <t>鉄筋ｺﾝｸﾘｰﾄ2階建</t>
    <rPh sb="0" eb="2">
      <t>テッキン</t>
    </rPh>
    <rPh sb="9" eb="10">
      <t>カイ</t>
    </rPh>
    <rPh sb="10" eb="11">
      <t>タ</t>
    </rPh>
    <phoneticPr fontId="1"/>
  </si>
  <si>
    <t>H22</t>
    <phoneticPr fontId="2"/>
  </si>
  <si>
    <t>デイサービス施設</t>
    <rPh sb="6" eb="8">
      <t>シセツ</t>
    </rPh>
    <phoneticPr fontId="2"/>
  </si>
  <si>
    <t>ガスはプロパンガス
下水道は浄化槽</t>
    <rPh sb="10" eb="13">
      <t>ゲスイドウ</t>
    </rPh>
    <rPh sb="14" eb="17">
      <t>ジョウカソウ</t>
    </rPh>
    <phoneticPr fontId="2"/>
  </si>
  <si>
    <t>「①ﾃﾞｲｻｰﾋﾞｽ施設として指定管理する」「②ﾃﾞｲｻｰﾋﾞｽ施設の区域を色々な活用方法のために貸付する」方法での利活用を想定。また，三次西健康づくりセンター全体を指定管理する提案や売却する提案など，広く自由に提案をいただきたい。</t>
    <rPh sb="38" eb="40">
      <t>イロイロ</t>
    </rPh>
    <phoneticPr fontId="2"/>
  </si>
  <si>
    <t>平面図（建物ﾃﾞｲｻｰﾋﾞｽ施設部分）</t>
    <rPh sb="0" eb="3">
      <t>ヘイメンズ</t>
    </rPh>
    <rPh sb="2" eb="3">
      <t>ズ</t>
    </rPh>
    <rPh sb="4" eb="6">
      <t>タテモノ</t>
    </rPh>
    <phoneticPr fontId="2"/>
  </si>
  <si>
    <t>平面図（建物１階）</t>
    <rPh sb="0" eb="2">
      <t>ヘイメン</t>
    </rPh>
    <rPh sb="2" eb="3">
      <t>ズ</t>
    </rPh>
    <rPh sb="4" eb="6">
      <t>タテモノ</t>
    </rPh>
    <rPh sb="7" eb="8">
      <t>カイ</t>
    </rPh>
    <phoneticPr fontId="2"/>
  </si>
  <si>
    <t>平面図（建物　デイサービス施設部分）</t>
    <rPh sb="0" eb="3">
      <t>ヘイメンズ</t>
    </rPh>
    <rPh sb="4" eb="6">
      <t>タテモノ</t>
    </rPh>
    <rPh sb="13" eb="15">
      <t>ブブン</t>
    </rPh>
    <rPh sb="15" eb="16">
      <t>）</t>
    </rPh>
    <phoneticPr fontId="2"/>
  </si>
  <si>
    <t>平面図（建物　１階）</t>
    <rPh sb="0" eb="3">
      <t>ヘイメンズ</t>
    </rPh>
    <rPh sb="4" eb="6">
      <t>タテモノ</t>
    </rPh>
    <rPh sb="8" eb="9">
      <t>カイ</t>
    </rPh>
    <phoneticPr fontId="2"/>
  </si>
  <si>
    <t>H2築の三次西健康づくりセンターの１階の一部分をH22に改修し，三次西健康づくりセンターデイサービス施設として活用していました。</t>
    <rPh sb="2" eb="3">
      <t>チク</t>
    </rPh>
    <rPh sb="4" eb="6">
      <t>ミヨシ</t>
    </rPh>
    <rPh sb="6" eb="7">
      <t>ニシ</t>
    </rPh>
    <rPh sb="7" eb="9">
      <t>ケンコウ</t>
    </rPh>
    <rPh sb="18" eb="19">
      <t>カイ</t>
    </rPh>
    <rPh sb="20" eb="23">
      <t>イチブブン</t>
    </rPh>
    <rPh sb="28" eb="30">
      <t>カイシュウ</t>
    </rPh>
    <rPh sb="32" eb="34">
      <t>ミヨシ</t>
    </rPh>
    <rPh sb="34" eb="35">
      <t>ニシ</t>
    </rPh>
    <rPh sb="35" eb="37">
      <t>ケンコウ</t>
    </rPh>
    <rPh sb="50" eb="52">
      <t>シセツ</t>
    </rPh>
    <rPh sb="55" eb="57">
      <t>カツヨウ</t>
    </rPh>
    <phoneticPr fontId="2"/>
  </si>
  <si>
    <t>物件写真（外観）</t>
    <rPh sb="0" eb="2">
      <t>ブッケン</t>
    </rPh>
    <rPh sb="2" eb="4">
      <t>シャシン</t>
    </rPh>
    <rPh sb="5" eb="7">
      <t>ガイカン</t>
    </rPh>
    <phoneticPr fontId="2"/>
  </si>
  <si>
    <t>物件写真（デイサービス施設　機能回復訓練室）</t>
    <rPh sb="0" eb="2">
      <t>ブッケン</t>
    </rPh>
    <rPh sb="2" eb="4">
      <t>シャシン</t>
    </rPh>
    <rPh sb="11" eb="13">
      <t>シセツ</t>
    </rPh>
    <rPh sb="14" eb="16">
      <t>キノウ</t>
    </rPh>
    <rPh sb="16" eb="18">
      <t>カイフク</t>
    </rPh>
    <rPh sb="18" eb="20">
      <t>クンレン</t>
    </rPh>
    <rPh sb="20" eb="21">
      <t>シツ</t>
    </rPh>
    <phoneticPr fontId="2"/>
  </si>
  <si>
    <t>物件写真（機能回復訓練室）</t>
    <rPh sb="0" eb="2">
      <t>ブッケン</t>
    </rPh>
    <rPh sb="2" eb="4">
      <t>シャシン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</si>
</sst>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&quot;㎡&quot;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0" fillId="0" borderId="1" xfId="0" applyBorder="1"/>
    <xf numFmtId="0" fontId="0" fillId="0" borderId="36" xfId="0" applyBorder="1"/>
    <xf numFmtId="0" fontId="0" fillId="0" borderId="8" xfId="0" applyBorder="1"/>
    <xf numFmtId="0" fontId="0" fillId="2" borderId="1" xfId="0" applyFill="1" applyBorder="1"/>
    <xf numFmtId="0" fontId="0" fillId="0" borderId="1" xfId="0" applyFill="1" applyBorder="1"/>
    <xf numFmtId="0" fontId="0" fillId="0" borderId="36" xfId="0" applyFill="1" applyBorder="1"/>
    <xf numFmtId="0" fontId="0" fillId="2" borderId="37" xfId="0" applyFill="1" applyBorder="1"/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distributed" vertical="center" indent="1"/>
    </xf>
    <xf numFmtId="0" fontId="3" fillId="2" borderId="19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9" fontId="0" fillId="0" borderId="0" xfId="1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shrinkToFit="1"/>
    </xf>
    <xf numFmtId="1" fontId="0" fillId="0" borderId="0" xfId="0" applyNumberFormat="1" applyAlignment="1">
      <alignment horizontal="right" vertical="center" wrapText="1"/>
    </xf>
    <xf numFmtId="1" fontId="0" fillId="2" borderId="0" xfId="0" applyNumberFormat="1" applyFill="1" applyAlignment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/>
    </xf>
    <xf numFmtId="1" fontId="0" fillId="0" borderId="0" xfId="0" applyNumberFormat="1" applyFill="1" applyAlignment="1" applyProtection="1">
      <alignment horizontal="right" vertical="center" wrapText="1"/>
      <protection locked="0"/>
    </xf>
    <xf numFmtId="38" fontId="0" fillId="0" borderId="0" xfId="2" applyFont="1" applyFill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38" fontId="0" fillId="0" borderId="0" xfId="2" applyFont="1" applyAlignment="1">
      <alignment vertical="center" wrapText="1"/>
    </xf>
    <xf numFmtId="0" fontId="0" fillId="0" borderId="0" xfId="0" applyFill="1" applyAlignment="1" applyProtection="1">
      <alignment vertical="center" wrapText="1"/>
      <protection locked="0"/>
    </xf>
    <xf numFmtId="9" fontId="0" fillId="0" borderId="0" xfId="1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center" vertical="center" textRotation="255"/>
    </xf>
    <xf numFmtId="0" fontId="3" fillId="2" borderId="15" xfId="0" applyFont="1" applyFill="1" applyBorder="1" applyAlignment="1" applyProtection="1">
      <alignment horizontal="distributed" vertical="center" indent="1"/>
    </xf>
    <xf numFmtId="0" fontId="3" fillId="2" borderId="1" xfId="0" applyFont="1" applyFill="1" applyBorder="1" applyAlignment="1" applyProtection="1">
      <alignment horizontal="distributed" vertical="center" indent="1"/>
    </xf>
    <xf numFmtId="0" fontId="3" fillId="0" borderId="2" xfId="0" applyFont="1" applyBorder="1" applyAlignment="1" applyProtection="1">
      <alignment vertical="center" shrinkToFit="1"/>
    </xf>
    <xf numFmtId="0" fontId="3" fillId="0" borderId="3" xfId="0" applyFont="1" applyBorder="1" applyAlignment="1" applyProtection="1">
      <alignment vertical="center" shrinkToFit="1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right" vertical="center"/>
    </xf>
    <xf numFmtId="176" fontId="3" fillId="0" borderId="17" xfId="0" applyNumberFormat="1" applyFont="1" applyBorder="1" applyAlignment="1" applyProtection="1">
      <alignment horizontal="right" vertical="center"/>
    </xf>
    <xf numFmtId="9" fontId="3" fillId="0" borderId="2" xfId="0" applyNumberFormat="1" applyFont="1" applyBorder="1" applyAlignment="1" applyProtection="1">
      <alignment horizontal="center" vertical="center"/>
    </xf>
    <xf numFmtId="9" fontId="3" fillId="0" borderId="4" xfId="0" applyNumberFormat="1" applyFont="1" applyBorder="1" applyAlignment="1" applyProtection="1">
      <alignment horizontal="center" vertical="center"/>
    </xf>
    <xf numFmtId="9" fontId="3" fillId="0" borderId="2" xfId="1" applyFont="1" applyBorder="1" applyAlignment="1" applyProtection="1">
      <alignment horizontal="center" vertical="center"/>
    </xf>
    <xf numFmtId="9" fontId="3" fillId="0" borderId="16" xfId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right" vertical="center"/>
    </xf>
    <xf numFmtId="176" fontId="3" fillId="0" borderId="4" xfId="0" applyNumberFormat="1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distributed" vertical="center" wrapText="1" indent="1"/>
    </xf>
    <xf numFmtId="0" fontId="3" fillId="2" borderId="19" xfId="0" applyFont="1" applyFill="1" applyBorder="1" applyAlignment="1" applyProtection="1">
      <alignment horizontal="distributed" vertical="center" indent="1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</xf>
    <xf numFmtId="0" fontId="3" fillId="0" borderId="3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/>
    </xf>
    <xf numFmtId="0" fontId="8" fillId="0" borderId="39" xfId="0" applyFont="1" applyFill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2" borderId="22" xfId="0" applyFont="1" applyFill="1" applyBorder="1" applyAlignment="1" applyProtection="1">
      <alignment horizontal="distributed" vertical="center" wrapText="1" indent="1"/>
    </xf>
    <xf numFmtId="0" fontId="3" fillId="2" borderId="7" xfId="0" applyFont="1" applyFill="1" applyBorder="1" applyAlignment="1" applyProtection="1">
      <alignment horizontal="distributed" vertical="center" wrapText="1" indent="1"/>
    </xf>
    <xf numFmtId="0" fontId="3" fillId="2" borderId="28" xfId="0" applyFont="1" applyFill="1" applyBorder="1" applyAlignment="1" applyProtection="1">
      <alignment horizontal="distributed" vertical="center" wrapText="1" indent="1"/>
    </xf>
    <xf numFmtId="0" fontId="3" fillId="2" borderId="33" xfId="0" applyFont="1" applyFill="1" applyBorder="1" applyAlignment="1" applyProtection="1">
      <alignment horizontal="distributed" vertical="center" wrapText="1" indent="1"/>
    </xf>
    <xf numFmtId="0" fontId="3" fillId="2" borderId="34" xfId="0" applyFont="1" applyFill="1" applyBorder="1" applyAlignment="1" applyProtection="1">
      <alignment horizontal="distributed" vertical="center" wrapText="1" indent="1"/>
    </xf>
    <xf numFmtId="0" fontId="3" fillId="2" borderId="9" xfId="0" applyFont="1" applyFill="1" applyBorder="1" applyAlignment="1" applyProtection="1">
      <alignment horizontal="distributed" vertical="center" wrapText="1" indent="1"/>
    </xf>
    <xf numFmtId="0" fontId="3" fillId="0" borderId="35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60832</xdr:colOff>
          <xdr:row>33</xdr:row>
          <xdr:rowOff>290553</xdr:rowOff>
        </xdr:from>
        <xdr:to>
          <xdr:col>6</xdr:col>
          <xdr:colOff>832008</xdr:colOff>
          <xdr:row>33</xdr:row>
          <xdr:rowOff>3891642</xdr:rowOff>
        </xdr:to>
        <xdr:pic>
          <xdr:nvPicPr>
            <xdr:cNvPr id="2" name="図 1"/>
            <xdr:cNvPicPr>
              <a:picLocks noChangeAspect="1"/>
              <a:extLst>
                <a:ext uri="{84589F7E-364E-4C9E-8A38-B11213B215E9}">
                  <a14:cameraTool cellRange="物件写真" spid="_x0000_s622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0832" y="9706696"/>
              <a:ext cx="6009926" cy="3601089"/>
            </a:xfrm>
            <a:prstGeom prst="rect">
              <a:avLst/>
            </a:prstGeom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33618</xdr:colOff>
          <xdr:row>35</xdr:row>
          <xdr:rowOff>212910</xdr:rowOff>
        </xdr:from>
        <xdr:to>
          <xdr:col>6</xdr:col>
          <xdr:colOff>843536</xdr:colOff>
          <xdr:row>35</xdr:row>
          <xdr:rowOff>3837213</xdr:rowOff>
        </xdr:to>
        <xdr:pic>
          <xdr:nvPicPr>
            <xdr:cNvPr id="4" name="図 3"/>
            <xdr:cNvPicPr>
              <a:picLocks noChangeAspect="1"/>
              <a:extLst>
                <a:ext uri="{84589F7E-364E-4C9E-8A38-B11213B215E9}">
                  <a14:cameraTool cellRange="物件位置図" spid="_x0000_s6225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3618" y="14187446"/>
              <a:ext cx="6048668" cy="3624303"/>
            </a:xfrm>
            <a:prstGeom prst="rect">
              <a:avLst/>
            </a:prstGeom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47224</xdr:colOff>
          <xdr:row>38</xdr:row>
          <xdr:rowOff>327371</xdr:rowOff>
        </xdr:from>
        <xdr:to>
          <xdr:col>6</xdr:col>
          <xdr:colOff>847791</xdr:colOff>
          <xdr:row>38</xdr:row>
          <xdr:rowOff>3946071</xdr:rowOff>
        </xdr:to>
        <xdr:pic>
          <xdr:nvPicPr>
            <xdr:cNvPr id="6" name="図 5"/>
            <xdr:cNvPicPr>
              <a:picLocks noChangeAspect="1"/>
              <a:extLst>
                <a:ext uri="{84589F7E-364E-4C9E-8A38-B11213B215E9}">
                  <a14:cameraTool cellRange="物件詳細土地" spid="_x0000_s6226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7224" y="18860300"/>
              <a:ext cx="6039317" cy="3618700"/>
            </a:xfrm>
            <a:prstGeom prst="rect">
              <a:avLst/>
            </a:prstGeom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32977</xdr:colOff>
          <xdr:row>40</xdr:row>
          <xdr:rowOff>213392</xdr:rowOff>
        </xdr:from>
        <xdr:to>
          <xdr:col>6</xdr:col>
          <xdr:colOff>860260</xdr:colOff>
          <xdr:row>40</xdr:row>
          <xdr:rowOff>3848100</xdr:rowOff>
        </xdr:to>
        <xdr:pic>
          <xdr:nvPicPr>
            <xdr:cNvPr id="7" name="図 6"/>
            <xdr:cNvPicPr>
              <a:picLocks noChangeAspect="1"/>
              <a:extLst>
                <a:ext uri="{84589F7E-364E-4C9E-8A38-B11213B215E9}">
                  <a14:cameraTool cellRange="物件詳細建物" spid="_x0000_s6227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2977" y="23273417"/>
              <a:ext cx="6066033" cy="3634708"/>
            </a:xfrm>
            <a:prstGeom prst="rect">
              <a:avLst/>
            </a:prstGeom>
            <a:ln>
              <a:noFill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857251</xdr:colOff>
      <xdr:row>15</xdr:row>
      <xdr:rowOff>1152525</xdr:rowOff>
    </xdr:from>
    <xdr:to>
      <xdr:col>5</xdr:col>
      <xdr:colOff>1171575</xdr:colOff>
      <xdr:row>15</xdr:row>
      <xdr:rowOff>1228725</xdr:rowOff>
    </xdr:to>
    <xdr:sp macro="" textlink="">
      <xdr:nvSpPr>
        <xdr:cNvPr id="32" name="正方形/長方形 31"/>
        <xdr:cNvSpPr/>
      </xdr:nvSpPr>
      <xdr:spPr>
        <a:xfrm>
          <a:off x="11630026" y="33375600"/>
          <a:ext cx="314324" cy="762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747069</xdr:colOff>
      <xdr:row>5</xdr:row>
      <xdr:rowOff>427865</xdr:rowOff>
    </xdr:from>
    <xdr:to>
      <xdr:col>3</xdr:col>
      <xdr:colOff>783069</xdr:colOff>
      <xdr:row>5</xdr:row>
      <xdr:rowOff>463937</xdr:rowOff>
    </xdr:to>
    <xdr:sp macro="" textlink="">
      <xdr:nvSpPr>
        <xdr:cNvPr id="134" name="楕円 133"/>
        <xdr:cNvSpPr/>
      </xdr:nvSpPr>
      <xdr:spPr>
        <a:xfrm>
          <a:off x="6853852" y="6229129"/>
          <a:ext cx="36000" cy="36072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175847</xdr:colOff>
      <xdr:row>1</xdr:row>
      <xdr:rowOff>153867</xdr:rowOff>
    </xdr:from>
    <xdr:to>
      <xdr:col>4</xdr:col>
      <xdr:colOff>2167569</xdr:colOff>
      <xdr:row>1</xdr:row>
      <xdr:rowOff>1208943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3789" y="395655"/>
          <a:ext cx="1991722" cy="1055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300402</xdr:colOff>
      <xdr:row>1</xdr:row>
      <xdr:rowOff>21427</xdr:rowOff>
    </xdr:from>
    <xdr:to>
      <xdr:col>5</xdr:col>
      <xdr:colOff>2070589</xdr:colOff>
      <xdr:row>1</xdr:row>
      <xdr:rowOff>1387281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5633" y="263215"/>
          <a:ext cx="1770187" cy="1365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131884</xdr:colOff>
      <xdr:row>1</xdr:row>
      <xdr:rowOff>45607</xdr:rowOff>
    </xdr:from>
    <xdr:to>
      <xdr:col>3</xdr:col>
      <xdr:colOff>2249365</xdr:colOff>
      <xdr:row>2</xdr:row>
      <xdr:rowOff>222004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538" y="287395"/>
          <a:ext cx="2117481" cy="1568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43962</xdr:colOff>
      <xdr:row>1</xdr:row>
      <xdr:rowOff>21981</xdr:rowOff>
    </xdr:from>
    <xdr:to>
      <xdr:col>2</xdr:col>
      <xdr:colOff>2293619</xdr:colOff>
      <xdr:row>2</xdr:row>
      <xdr:rowOff>98180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327" y="263769"/>
          <a:ext cx="2249657" cy="1468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Zeros="0" tabSelected="1" view="pageBreakPreview" zoomScale="86" zoomScaleNormal="115" zoomScaleSheetLayoutView="86" workbookViewId="0">
      <selection activeCell="J9" sqref="J9"/>
    </sheetView>
  </sheetViews>
  <sheetFormatPr defaultRowHeight="13.5" x14ac:dyDescent="0.4"/>
  <cols>
    <col min="1" max="1" width="3.25" style="13" customWidth="1"/>
    <col min="2" max="2" width="14" style="13" customWidth="1"/>
    <col min="3" max="3" width="8.625" style="13" customWidth="1"/>
    <col min="4" max="4" width="14.625" style="13" customWidth="1"/>
    <col min="5" max="5" width="16.625" style="13" customWidth="1"/>
    <col min="6" max="7" width="11.625" style="13" customWidth="1"/>
    <col min="8" max="16384" width="9" style="13"/>
  </cols>
  <sheetData>
    <row r="1" spans="1:10" ht="20.100000000000001" customHeight="1" thickBot="1" x14ac:dyDescent="0.45">
      <c r="A1" s="38" t="s">
        <v>22</v>
      </c>
      <c r="B1" s="38"/>
      <c r="C1" s="38"/>
      <c r="D1" s="38"/>
      <c r="E1" s="38"/>
      <c r="F1" s="38"/>
      <c r="G1" s="38"/>
    </row>
    <row r="2" spans="1:10" ht="20.100000000000001" customHeight="1" thickBot="1" x14ac:dyDescent="0.45">
      <c r="A2" s="47" t="s">
        <v>0</v>
      </c>
      <c r="B2" s="48"/>
      <c r="C2" s="14">
        <f>I2</f>
        <v>1</v>
      </c>
      <c r="D2" s="15" t="s">
        <v>1</v>
      </c>
      <c r="E2" s="39" t="str">
        <f>VLOOKUP($I$2,基本情報!$A:$BF,2)</f>
        <v>三次西健康づくりｾﾝﾀｰﾃﾞｲｻｰﾋﾞｽ施設</v>
      </c>
      <c r="F2" s="40"/>
      <c r="G2" s="41"/>
      <c r="I2" s="23">
        <v>1</v>
      </c>
      <c r="J2" s="13" t="s">
        <v>111</v>
      </c>
    </row>
    <row r="3" spans="1:10" ht="20.100000000000001" customHeight="1" x14ac:dyDescent="0.4">
      <c r="A3" s="49" t="s">
        <v>21</v>
      </c>
      <c r="B3" s="50"/>
      <c r="C3" s="45" t="str">
        <f>VLOOKUP($I$2,基本情報!$A:$BF,3)</f>
        <v>日下町143番地1</v>
      </c>
      <c r="D3" s="46"/>
      <c r="E3" s="46"/>
      <c r="F3" s="16" t="s">
        <v>109</v>
      </c>
      <c r="G3" s="17" t="str">
        <f>VLOOKUP($I$2,基本情報!$A:$BF,4)</f>
        <v>1　三次</v>
      </c>
    </row>
    <row r="4" spans="1:10" ht="50.1" customHeight="1" x14ac:dyDescent="0.4">
      <c r="A4" s="49" t="s">
        <v>20</v>
      </c>
      <c r="B4" s="50"/>
      <c r="C4" s="62" t="str">
        <f>VLOOKUP($I$2,基本情報!$A:$BF,5)</f>
        <v>H2築の三次西健康づくりセンターの１階の一部分をH22に改修し，三次西健康づくりセンターデイサービス施設として活用していました。</v>
      </c>
      <c r="D4" s="63"/>
      <c r="E4" s="63"/>
      <c r="F4" s="63"/>
      <c r="G4" s="64"/>
    </row>
    <row r="5" spans="1:10" ht="20.100000000000001" customHeight="1" x14ac:dyDescent="0.4">
      <c r="A5" s="51" t="s">
        <v>2</v>
      </c>
      <c r="B5" s="52"/>
      <c r="C5" s="67">
        <f>VLOOKUP($I$2,基本情報!$A:$BF,6)</f>
        <v>6342.91</v>
      </c>
      <c r="D5" s="68"/>
      <c r="E5" s="16" t="s">
        <v>3</v>
      </c>
      <c r="F5" s="53">
        <f>VLOOKUP($I$2,基本情報!$A:$BF,7)</f>
        <v>1408</v>
      </c>
      <c r="G5" s="54"/>
    </row>
    <row r="6" spans="1:10" ht="20.100000000000001" customHeight="1" x14ac:dyDescent="0.4">
      <c r="A6" s="42" t="s">
        <v>4</v>
      </c>
      <c r="B6" s="16" t="s">
        <v>13</v>
      </c>
      <c r="C6" s="65" t="s">
        <v>14</v>
      </c>
      <c r="D6" s="66"/>
      <c r="E6" s="16" t="s">
        <v>15</v>
      </c>
      <c r="F6" s="16" t="s">
        <v>5</v>
      </c>
      <c r="G6" s="18" t="s">
        <v>6</v>
      </c>
    </row>
    <row r="7" spans="1:10" ht="20.100000000000001" customHeight="1" x14ac:dyDescent="0.4">
      <c r="A7" s="42"/>
      <c r="B7" s="26" t="str">
        <f>VLOOKUP($I$2,基本情報!$A:$BF,8)</f>
        <v>デイサービス施設</v>
      </c>
      <c r="C7" s="69" t="str">
        <f>VLOOKUP($I$2,基本情報!$A:$BF,9)</f>
        <v>高齢者福祉施設</v>
      </c>
      <c r="D7" s="70"/>
      <c r="E7" s="22" t="str">
        <f>VLOOKUP($I$2,基本情報!$A:$BF,10)</f>
        <v>鉄筋ｺﾝｸﾘｰﾄ2階建</v>
      </c>
      <c r="F7" s="19">
        <f>VLOOKUP($I$2,基本情報!$A:$BF,11)</f>
        <v>438.3</v>
      </c>
      <c r="G7" s="17" t="str">
        <f>VLOOKUP($I$2,基本情報!$A:$BF,12)</f>
        <v>H22</v>
      </c>
    </row>
    <row r="8" spans="1:10" ht="20.100000000000001" customHeight="1" x14ac:dyDescent="0.4">
      <c r="A8" s="42"/>
      <c r="B8" s="26">
        <f>VLOOKUP($I$2,基本情報!$A:$BF,13)</f>
        <v>0</v>
      </c>
      <c r="C8" s="69">
        <f>VLOOKUP($I$2,基本情報!$A:$BF,14)</f>
        <v>0</v>
      </c>
      <c r="D8" s="70"/>
      <c r="E8" s="22">
        <f>VLOOKUP($I$2,基本情報!$A:$BF,15)</f>
        <v>0</v>
      </c>
      <c r="F8" s="19">
        <f>VLOOKUP($I$2,基本情報!$A:$BF,16)</f>
        <v>0</v>
      </c>
      <c r="G8" s="17">
        <f>VLOOKUP($I$2,基本情報!$A:$BF,17)</f>
        <v>0</v>
      </c>
    </row>
    <row r="9" spans="1:10" ht="20.100000000000001" customHeight="1" x14ac:dyDescent="0.4">
      <c r="A9" s="42"/>
      <c r="B9" s="26">
        <f>VLOOKUP($I$2,基本情報!$A:$BF,18)</f>
        <v>0</v>
      </c>
      <c r="C9" s="69">
        <f>VLOOKUP($I$2,基本情報!$A:$BF,19)</f>
        <v>0</v>
      </c>
      <c r="D9" s="70"/>
      <c r="E9" s="22">
        <f>VLOOKUP($I$2,基本情報!$A:$BF,20)</f>
        <v>0</v>
      </c>
      <c r="F9" s="19">
        <f>VLOOKUP($I$2,基本情報!$A:$BF,21)</f>
        <v>0</v>
      </c>
      <c r="G9" s="17">
        <f>VLOOKUP($I$2,基本情報!$A:$BF,22)</f>
        <v>0</v>
      </c>
    </row>
    <row r="10" spans="1:10" ht="20.100000000000001" customHeight="1" x14ac:dyDescent="0.4">
      <c r="A10" s="42"/>
      <c r="B10" s="26">
        <f>VLOOKUP($I$2,基本情報!$A:$BF,23)</f>
        <v>0</v>
      </c>
      <c r="C10" s="69">
        <f>VLOOKUP($I$2,基本情報!$A:$BF,24)</f>
        <v>0</v>
      </c>
      <c r="D10" s="70"/>
      <c r="E10" s="22">
        <f>VLOOKUP($I$2,基本情報!$A:$BF,25)</f>
        <v>0</v>
      </c>
      <c r="F10" s="19">
        <f>VLOOKUP($I$2,基本情報!$A:$BF,26)</f>
        <v>0</v>
      </c>
      <c r="G10" s="17">
        <f>VLOOKUP($I$2,基本情報!$A:$BF,27)</f>
        <v>0</v>
      </c>
    </row>
    <row r="11" spans="1:10" ht="20.100000000000001" customHeight="1" x14ac:dyDescent="0.4">
      <c r="A11" s="42"/>
      <c r="B11" s="26">
        <f>VLOOKUP($I$2,基本情報!$A:$BF,28)</f>
        <v>0</v>
      </c>
      <c r="C11" s="69">
        <f>VLOOKUP($I$2,基本情報!$A:$BF,29)</f>
        <v>0</v>
      </c>
      <c r="D11" s="70"/>
      <c r="E11" s="22">
        <f>VLOOKUP($I$2,基本情報!$A:$BF,30)</f>
        <v>0</v>
      </c>
      <c r="F11" s="19">
        <f>VLOOKUP($I$2,基本情報!$A:$BF,31)</f>
        <v>0</v>
      </c>
      <c r="G11" s="17">
        <f>VLOOKUP($I$2,基本情報!$A:$BF,32)</f>
        <v>0</v>
      </c>
    </row>
    <row r="12" spans="1:10" ht="20.100000000000001" customHeight="1" x14ac:dyDescent="0.4">
      <c r="A12" s="42"/>
      <c r="B12" s="26">
        <f>VLOOKUP($I$2,基本情報!$A:$BF,33)</f>
        <v>0</v>
      </c>
      <c r="C12" s="69">
        <f>VLOOKUP($I$2,基本情報!$A:$BF,34)</f>
        <v>0</v>
      </c>
      <c r="D12" s="70"/>
      <c r="E12" s="22">
        <f>VLOOKUP($I$2,基本情報!$A:$BF,35)</f>
        <v>0</v>
      </c>
      <c r="F12" s="19">
        <f>VLOOKUP($I$2,基本情報!$A:$BF,36)</f>
        <v>0</v>
      </c>
      <c r="G12" s="17">
        <f>VLOOKUP($I$2,基本情報!$A:$BF,37)</f>
        <v>0</v>
      </c>
    </row>
    <row r="13" spans="1:10" ht="20.100000000000001" customHeight="1" x14ac:dyDescent="0.4">
      <c r="A13" s="43" t="s">
        <v>18</v>
      </c>
      <c r="B13" s="44"/>
      <c r="C13" s="59" t="str">
        <f>VLOOKUP($I$2,基本情報!$A:$BF,38)</f>
        <v>国道　幅員11.35ｍ</v>
      </c>
      <c r="D13" s="60"/>
      <c r="E13" s="60"/>
      <c r="F13" s="60"/>
      <c r="G13" s="61"/>
    </row>
    <row r="14" spans="1:10" ht="20.100000000000001" customHeight="1" x14ac:dyDescent="0.4">
      <c r="A14" s="43" t="s">
        <v>24</v>
      </c>
      <c r="B14" s="44"/>
      <c r="C14" s="59" t="str">
        <f>VLOOKUP($I$2,基本情報!$A:$BF,39)</f>
        <v>都市計画区域外</v>
      </c>
      <c r="D14" s="60"/>
      <c r="E14" s="60"/>
      <c r="F14" s="60"/>
      <c r="G14" s="61"/>
    </row>
    <row r="15" spans="1:10" ht="20.100000000000001" customHeight="1" x14ac:dyDescent="0.4">
      <c r="A15" s="43" t="s">
        <v>7</v>
      </c>
      <c r="B15" s="44"/>
      <c r="C15" s="59" t="str">
        <f>VLOOKUP($I$2,基本情報!$A:$BF,40)</f>
        <v>指定なし</v>
      </c>
      <c r="D15" s="60"/>
      <c r="E15" s="60"/>
      <c r="F15" s="60"/>
      <c r="G15" s="61"/>
    </row>
    <row r="16" spans="1:10" ht="20.100000000000001" customHeight="1" x14ac:dyDescent="0.4">
      <c r="A16" s="43" t="s">
        <v>25</v>
      </c>
      <c r="B16" s="44"/>
      <c r="C16" s="59" t="str">
        <f>VLOOKUP($I$2,基本情報!$A:$BF,41)</f>
        <v>指定なし</v>
      </c>
      <c r="D16" s="60"/>
      <c r="E16" s="60"/>
      <c r="F16" s="60"/>
      <c r="G16" s="61"/>
    </row>
    <row r="17" spans="1:11" ht="20.100000000000001" customHeight="1" x14ac:dyDescent="0.4">
      <c r="A17" s="43" t="s">
        <v>26</v>
      </c>
      <c r="B17" s="44"/>
      <c r="C17" s="59" t="str">
        <f>VLOOKUP($I$2,基本情報!$A:$BF,42)</f>
        <v>指定なし</v>
      </c>
      <c r="D17" s="60"/>
      <c r="E17" s="60"/>
      <c r="F17" s="60"/>
      <c r="G17" s="61"/>
    </row>
    <row r="18" spans="1:11" ht="20.100000000000001" customHeight="1" x14ac:dyDescent="0.4">
      <c r="A18" s="43" t="s">
        <v>8</v>
      </c>
      <c r="B18" s="44"/>
      <c r="C18" s="55" t="str">
        <f>VLOOKUP($I$2,基本情報!$A:$BF,43)</f>
        <v>－</v>
      </c>
      <c r="D18" s="56"/>
      <c r="E18" s="16" t="s">
        <v>19</v>
      </c>
      <c r="F18" s="57" t="str">
        <f>VLOOKUP($I$2,基本情報!$A:$BF,44)</f>
        <v>ー</v>
      </c>
      <c r="G18" s="58"/>
    </row>
    <row r="19" spans="1:11" ht="20.100000000000001" customHeight="1" x14ac:dyDescent="0.4">
      <c r="A19" s="92" t="s">
        <v>17</v>
      </c>
      <c r="B19" s="93"/>
      <c r="C19" s="101">
        <f>VLOOKUP($I$2,基本情報!$A:$BF,45)</f>
        <v>0</v>
      </c>
      <c r="D19" s="102"/>
      <c r="E19" s="102"/>
      <c r="F19" s="102"/>
      <c r="G19" s="103"/>
    </row>
    <row r="20" spans="1:11" ht="20.100000000000001" customHeight="1" x14ac:dyDescent="0.4">
      <c r="A20" s="94"/>
      <c r="B20" s="95"/>
      <c r="C20" s="98">
        <f>VLOOKUP($I$2,基本情報!$A:$BF,46)</f>
        <v>0</v>
      </c>
      <c r="D20" s="99"/>
      <c r="E20" s="99"/>
      <c r="F20" s="99"/>
      <c r="G20" s="100"/>
    </row>
    <row r="21" spans="1:11" ht="20.100000000000001" customHeight="1" x14ac:dyDescent="0.4">
      <c r="A21" s="94"/>
      <c r="B21" s="95"/>
      <c r="C21" s="98">
        <f>VLOOKUP($I$2,基本情報!$A:$BF,47)</f>
        <v>0</v>
      </c>
      <c r="D21" s="99"/>
      <c r="E21" s="99"/>
      <c r="F21" s="99"/>
      <c r="G21" s="100"/>
    </row>
    <row r="22" spans="1:11" ht="20.100000000000001" customHeight="1" x14ac:dyDescent="0.4">
      <c r="A22" s="94"/>
      <c r="B22" s="95"/>
      <c r="C22" s="98">
        <f>VLOOKUP($I$2,基本情報!$A:$BF,48)</f>
        <v>0</v>
      </c>
      <c r="D22" s="99"/>
      <c r="E22" s="99"/>
      <c r="F22" s="99"/>
      <c r="G22" s="100"/>
    </row>
    <row r="23" spans="1:11" ht="20.100000000000001" customHeight="1" x14ac:dyDescent="0.4">
      <c r="A23" s="94"/>
      <c r="B23" s="95"/>
      <c r="C23" s="98">
        <f>VLOOKUP($I$2,基本情報!$A:$BF,49)</f>
        <v>0</v>
      </c>
      <c r="D23" s="99"/>
      <c r="E23" s="99"/>
      <c r="F23" s="99"/>
      <c r="G23" s="100"/>
    </row>
    <row r="24" spans="1:11" ht="20.100000000000001" customHeight="1" x14ac:dyDescent="0.4">
      <c r="A24" s="96"/>
      <c r="B24" s="97"/>
      <c r="C24" s="98">
        <f>VLOOKUP($I$2,基本情報!$A:$BF,50)</f>
        <v>0</v>
      </c>
      <c r="D24" s="99"/>
      <c r="E24" s="99"/>
      <c r="F24" s="99"/>
      <c r="G24" s="100"/>
    </row>
    <row r="25" spans="1:11" ht="20.100000000000001" customHeight="1" x14ac:dyDescent="0.4">
      <c r="A25" s="43" t="s">
        <v>12</v>
      </c>
      <c r="B25" s="44"/>
      <c r="C25" s="104" t="str">
        <f>VLOOKUP($I$2,基本情報!$A:$BF,51)</f>
        <v>有</v>
      </c>
      <c r="D25" s="105"/>
      <c r="E25" s="20" t="s">
        <v>121</v>
      </c>
      <c r="F25" s="104" t="str">
        <f>VLOOKUP($I$2,基本情報!$A:$BF,52)</f>
        <v>無</v>
      </c>
      <c r="G25" s="106"/>
    </row>
    <row r="26" spans="1:11" ht="20.100000000000001" customHeight="1" x14ac:dyDescent="0.4">
      <c r="A26" s="43" t="s">
        <v>9</v>
      </c>
      <c r="B26" s="44"/>
      <c r="C26" s="104" t="str">
        <f>VLOOKUP($I$2,基本情報!$A:$BF,53)</f>
        <v>供用区域内・引込有</v>
      </c>
      <c r="D26" s="105"/>
      <c r="E26" s="20" t="s">
        <v>10</v>
      </c>
      <c r="F26" s="104" t="str">
        <f>VLOOKUP($I$2,基本情報!$A:$BF,54)</f>
        <v>供用区域外</v>
      </c>
      <c r="G26" s="106"/>
    </row>
    <row r="27" spans="1:11" ht="74.25" customHeight="1" thickBot="1" x14ac:dyDescent="0.45">
      <c r="A27" s="74" t="s">
        <v>23</v>
      </c>
      <c r="B27" s="75"/>
      <c r="C27" s="76" t="str">
        <f>VLOOKUP($I$2,基本情報!$A:$BF,55)</f>
        <v>ガスはプロパンガス
下水道は浄化槽</v>
      </c>
      <c r="D27" s="76"/>
      <c r="E27" s="76"/>
      <c r="F27" s="76"/>
      <c r="G27" s="77"/>
      <c r="K27" s="13">
        <f>INDEX(物件画像!$C$2:$C$18,MATCH($I$2,物件画像!$A$2:$A$18))</f>
        <v>0</v>
      </c>
    </row>
    <row r="28" spans="1:11" ht="9.9499999999999993" customHeight="1" thickBot="1" x14ac:dyDescent="0.45">
      <c r="K28" s="13">
        <f>MATCH($I$2,物件画像!$A$2:$A$18)</f>
        <v>1</v>
      </c>
    </row>
    <row r="29" spans="1:11" ht="20.100000000000001" customHeight="1" x14ac:dyDescent="0.4">
      <c r="A29" s="71" t="s">
        <v>123</v>
      </c>
      <c r="B29" s="72"/>
      <c r="C29" s="72"/>
      <c r="D29" s="72"/>
      <c r="E29" s="72"/>
      <c r="F29" s="72"/>
      <c r="G29" s="73"/>
    </row>
    <row r="30" spans="1:11" ht="42.75" customHeight="1" x14ac:dyDescent="0.4">
      <c r="A30" s="89" t="str">
        <f>VLOOKUP($I$2,基本情報!$A:$BF,56)</f>
        <v>「①ﾃﾞｲｻｰﾋﾞｽ施設として指定管理する」「②ﾃﾞｲｻｰﾋﾞｽ施設の区域を色々な活用方法のために貸付する」方法での利活用を想定。また，三次西健康づくりセンター全体を指定管理する提案や売却する提案など，広く自由に提案をいただきたい。</v>
      </c>
      <c r="B30" s="90"/>
      <c r="C30" s="90"/>
      <c r="D30" s="90"/>
      <c r="E30" s="90"/>
      <c r="F30" s="90"/>
      <c r="G30" s="91"/>
    </row>
    <row r="31" spans="1:11" ht="20.100000000000001" customHeight="1" thickBot="1" x14ac:dyDescent="0.45">
      <c r="A31" s="81" t="s">
        <v>11</v>
      </c>
      <c r="B31" s="82"/>
      <c r="C31" s="83" t="str">
        <f>VLOOKUP($I$2,基本情報!$A:$BF,57)</f>
        <v>－</v>
      </c>
      <c r="D31" s="84"/>
      <c r="E31" s="21" t="s">
        <v>16</v>
      </c>
      <c r="F31" s="85" t="str">
        <f>VLOOKUP($I$2,基本情報!$A:$BF,58)</f>
        <v>未算定</v>
      </c>
      <c r="G31" s="86"/>
    </row>
    <row r="32" spans="1:11" ht="25.5" customHeight="1" thickBot="1" x14ac:dyDescent="0.45">
      <c r="A32" s="87"/>
      <c r="B32" s="88"/>
      <c r="C32" s="88"/>
      <c r="D32" s="88"/>
      <c r="E32" s="88"/>
      <c r="F32" s="88"/>
      <c r="G32" s="88"/>
    </row>
    <row r="33" spans="1:7" ht="20.100000000000001" customHeight="1" x14ac:dyDescent="0.4">
      <c r="A33" s="71" t="s">
        <v>143</v>
      </c>
      <c r="B33" s="72"/>
      <c r="C33" s="72"/>
      <c r="D33" s="72"/>
      <c r="E33" s="72"/>
      <c r="F33" s="72"/>
      <c r="G33" s="73"/>
    </row>
    <row r="34" spans="1:7" ht="330" customHeight="1" thickBot="1" x14ac:dyDescent="0.45">
      <c r="A34" s="78"/>
      <c r="B34" s="79"/>
      <c r="C34" s="79"/>
      <c r="D34" s="79"/>
      <c r="E34" s="79"/>
      <c r="F34" s="79"/>
      <c r="G34" s="80"/>
    </row>
    <row r="35" spans="1:7" ht="20.100000000000001" customHeight="1" x14ac:dyDescent="0.4">
      <c r="A35" s="71" t="s">
        <v>144</v>
      </c>
      <c r="B35" s="72"/>
      <c r="C35" s="72"/>
      <c r="D35" s="72"/>
      <c r="E35" s="72"/>
      <c r="F35" s="72"/>
      <c r="G35" s="73"/>
    </row>
    <row r="36" spans="1:7" ht="330" customHeight="1" thickBot="1" x14ac:dyDescent="0.45">
      <c r="A36" s="107"/>
      <c r="B36" s="108"/>
      <c r="C36" s="108"/>
      <c r="D36" s="108"/>
      <c r="E36" s="108"/>
      <c r="F36" s="108"/>
      <c r="G36" s="109"/>
    </row>
    <row r="37" spans="1:7" ht="19.5" customHeight="1" x14ac:dyDescent="0.4">
      <c r="A37" s="47" t="s">
        <v>0</v>
      </c>
      <c r="B37" s="48"/>
      <c r="C37" s="14">
        <f>C2</f>
        <v>1</v>
      </c>
      <c r="D37" s="29" t="s">
        <v>1</v>
      </c>
      <c r="E37" s="39" t="str">
        <f>E2</f>
        <v>三次西健康づくりｾﾝﾀｰﾃﾞｲｻｰﾋﾞｽ施設</v>
      </c>
      <c r="F37" s="40"/>
      <c r="G37" s="41"/>
    </row>
    <row r="38" spans="1:7" ht="20.100000000000001" customHeight="1" x14ac:dyDescent="0.4">
      <c r="A38" s="51" t="s">
        <v>141</v>
      </c>
      <c r="B38" s="52"/>
      <c r="C38" s="52"/>
      <c r="D38" s="52"/>
      <c r="E38" s="52"/>
      <c r="F38" s="52"/>
      <c r="G38" s="110"/>
    </row>
    <row r="39" spans="1:7" ht="330" customHeight="1" x14ac:dyDescent="0.4">
      <c r="A39" s="107"/>
      <c r="B39" s="108"/>
      <c r="C39" s="108"/>
      <c r="D39" s="108"/>
      <c r="E39" s="108"/>
      <c r="F39" s="108"/>
      <c r="G39" s="109"/>
    </row>
    <row r="40" spans="1:7" ht="20.100000000000001" customHeight="1" x14ac:dyDescent="0.4">
      <c r="A40" s="51" t="s">
        <v>140</v>
      </c>
      <c r="B40" s="52"/>
      <c r="C40" s="52"/>
      <c r="D40" s="52"/>
      <c r="E40" s="52"/>
      <c r="F40" s="52"/>
      <c r="G40" s="110"/>
    </row>
    <row r="41" spans="1:7" ht="330" customHeight="1" thickBot="1" x14ac:dyDescent="0.45">
      <c r="A41" s="111"/>
      <c r="B41" s="112"/>
      <c r="C41" s="112"/>
      <c r="D41" s="112"/>
      <c r="E41" s="112"/>
      <c r="F41" s="112"/>
      <c r="G41" s="113"/>
    </row>
    <row r="42" spans="1:7" ht="20.100000000000001" customHeight="1" x14ac:dyDescent="0.4"/>
    <row r="43" spans="1:7" ht="20.100000000000001" customHeight="1" x14ac:dyDescent="0.4"/>
    <row r="44" spans="1:7" ht="20.100000000000001" customHeight="1" x14ac:dyDescent="0.4"/>
    <row r="45" spans="1:7" ht="20.100000000000001" customHeight="1" x14ac:dyDescent="0.4"/>
  </sheetData>
  <mergeCells count="62">
    <mergeCell ref="A36:G36"/>
    <mergeCell ref="A38:G38"/>
    <mergeCell ref="A40:G40"/>
    <mergeCell ref="A39:G39"/>
    <mergeCell ref="A41:G41"/>
    <mergeCell ref="A37:B37"/>
    <mergeCell ref="E37:G37"/>
    <mergeCell ref="A15:B15"/>
    <mergeCell ref="C15:G15"/>
    <mergeCell ref="A17:B17"/>
    <mergeCell ref="A29:G29"/>
    <mergeCell ref="A30:G30"/>
    <mergeCell ref="A19:B24"/>
    <mergeCell ref="C20:G20"/>
    <mergeCell ref="C21:G21"/>
    <mergeCell ref="C19:G19"/>
    <mergeCell ref="C25:D25"/>
    <mergeCell ref="F25:G25"/>
    <mergeCell ref="C26:D26"/>
    <mergeCell ref="F26:G26"/>
    <mergeCell ref="C22:G22"/>
    <mergeCell ref="C23:G23"/>
    <mergeCell ref="C24:G24"/>
    <mergeCell ref="A33:G33"/>
    <mergeCell ref="A27:B27"/>
    <mergeCell ref="C27:G27"/>
    <mergeCell ref="A35:G35"/>
    <mergeCell ref="A34:G34"/>
    <mergeCell ref="A31:B31"/>
    <mergeCell ref="C31:D31"/>
    <mergeCell ref="F31:G31"/>
    <mergeCell ref="A32:G32"/>
    <mergeCell ref="F18:G18"/>
    <mergeCell ref="C17:G17"/>
    <mergeCell ref="C4:G4"/>
    <mergeCell ref="C6:D6"/>
    <mergeCell ref="C5:D5"/>
    <mergeCell ref="C7:D7"/>
    <mergeCell ref="C8:D8"/>
    <mergeCell ref="C9:D9"/>
    <mergeCell ref="C11:D11"/>
    <mergeCell ref="C12:D12"/>
    <mergeCell ref="C13:G13"/>
    <mergeCell ref="C14:G14"/>
    <mergeCell ref="C16:G16"/>
    <mergeCell ref="C10:D10"/>
    <mergeCell ref="A1:G1"/>
    <mergeCell ref="E2:G2"/>
    <mergeCell ref="A6:A12"/>
    <mergeCell ref="A26:B26"/>
    <mergeCell ref="A25:B25"/>
    <mergeCell ref="A18:B18"/>
    <mergeCell ref="A16:B16"/>
    <mergeCell ref="A14:B14"/>
    <mergeCell ref="A13:B13"/>
    <mergeCell ref="C3:E3"/>
    <mergeCell ref="A2:B2"/>
    <mergeCell ref="A3:B3"/>
    <mergeCell ref="A4:B4"/>
    <mergeCell ref="A5:B5"/>
    <mergeCell ref="F5:G5"/>
    <mergeCell ref="C18:D18"/>
  </mergeCells>
  <phoneticPr fontId="2"/>
  <pageMargins left="0.70866141732283461" right="0.70866141732283461" top="0.74803149606299213" bottom="0.74803149606299213" header="0.31496062992125984" footer="0.31496062992125984"/>
  <pageSetup paperSize="9" fitToHeight="0" pageOrder="overThenDown" orientation="portrait" r:id="rId1"/>
  <headerFooter scaleWithDoc="0"/>
  <rowBreaks count="2" manualBreakCount="2">
    <brk id="36" max="6" man="1"/>
    <brk id="4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9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4" sqref="G4"/>
    </sheetView>
  </sheetViews>
  <sheetFormatPr defaultRowHeight="18.75" x14ac:dyDescent="0.4"/>
  <cols>
    <col min="1" max="1" width="9" style="9"/>
    <col min="2" max="56" width="20.625" style="9" customWidth="1"/>
    <col min="57" max="57" width="20.625" style="27" customWidth="1"/>
    <col min="58" max="58" width="20.625" style="9" customWidth="1"/>
    <col min="59" max="59" width="10.5" style="9" bestFit="1" customWidth="1"/>
    <col min="60" max="16384" width="9" style="9"/>
  </cols>
  <sheetData>
    <row r="1" spans="1:59" x14ac:dyDescent="0.4"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  <c r="AY1" s="9">
        <v>51</v>
      </c>
      <c r="AZ1" s="9">
        <v>52</v>
      </c>
      <c r="BA1" s="9">
        <v>53</v>
      </c>
      <c r="BB1" s="9">
        <v>54</v>
      </c>
      <c r="BC1" s="9">
        <v>55</v>
      </c>
      <c r="BD1" s="9">
        <v>56</v>
      </c>
      <c r="BE1" s="27">
        <v>57</v>
      </c>
      <c r="BF1" s="9">
        <v>58</v>
      </c>
    </row>
    <row r="2" spans="1:59" x14ac:dyDescent="0.4">
      <c r="A2" s="8" t="s">
        <v>0</v>
      </c>
      <c r="B2" s="8" t="s">
        <v>1</v>
      </c>
      <c r="C2" s="8" t="s">
        <v>63</v>
      </c>
      <c r="D2" s="8" t="s">
        <v>108</v>
      </c>
      <c r="E2" s="8" t="s">
        <v>20</v>
      </c>
      <c r="F2" s="8" t="s">
        <v>2</v>
      </c>
      <c r="G2" s="8" t="s">
        <v>3</v>
      </c>
      <c r="H2" s="8" t="s">
        <v>64</v>
      </c>
      <c r="I2" s="8" t="s">
        <v>65</v>
      </c>
      <c r="J2" s="8" t="s">
        <v>66</v>
      </c>
      <c r="K2" s="8" t="s">
        <v>67</v>
      </c>
      <c r="L2" s="8" t="s">
        <v>68</v>
      </c>
      <c r="M2" s="8" t="s">
        <v>69</v>
      </c>
      <c r="N2" s="8" t="s">
        <v>70</v>
      </c>
      <c r="O2" s="8" t="s">
        <v>71</v>
      </c>
      <c r="P2" s="8" t="s">
        <v>72</v>
      </c>
      <c r="Q2" s="8" t="s">
        <v>73</v>
      </c>
      <c r="R2" s="8" t="s">
        <v>74</v>
      </c>
      <c r="S2" s="8" t="s">
        <v>75</v>
      </c>
      <c r="T2" s="8" t="s">
        <v>76</v>
      </c>
      <c r="U2" s="8" t="s">
        <v>77</v>
      </c>
      <c r="V2" s="8" t="s">
        <v>78</v>
      </c>
      <c r="W2" s="8" t="s">
        <v>79</v>
      </c>
      <c r="X2" s="8" t="s">
        <v>80</v>
      </c>
      <c r="Y2" s="8" t="s">
        <v>81</v>
      </c>
      <c r="Z2" s="8" t="s">
        <v>82</v>
      </c>
      <c r="AA2" s="8" t="s">
        <v>83</v>
      </c>
      <c r="AB2" s="8" t="s">
        <v>84</v>
      </c>
      <c r="AC2" s="8" t="s">
        <v>85</v>
      </c>
      <c r="AD2" s="8" t="s">
        <v>86</v>
      </c>
      <c r="AE2" s="8" t="s">
        <v>87</v>
      </c>
      <c r="AF2" s="8" t="s">
        <v>88</v>
      </c>
      <c r="AG2" s="8" t="s">
        <v>89</v>
      </c>
      <c r="AH2" s="8" t="s">
        <v>90</v>
      </c>
      <c r="AI2" s="8" t="s">
        <v>91</v>
      </c>
      <c r="AJ2" s="8" t="s">
        <v>92</v>
      </c>
      <c r="AK2" s="8" t="s">
        <v>93</v>
      </c>
      <c r="AL2" s="8" t="s">
        <v>18</v>
      </c>
      <c r="AM2" s="8" t="s">
        <v>24</v>
      </c>
      <c r="AN2" s="8" t="s">
        <v>7</v>
      </c>
      <c r="AO2" s="8" t="s">
        <v>25</v>
      </c>
      <c r="AP2" s="8" t="s">
        <v>26</v>
      </c>
      <c r="AQ2" s="8" t="s">
        <v>8</v>
      </c>
      <c r="AR2" s="8" t="s">
        <v>94</v>
      </c>
      <c r="AS2" s="8" t="s">
        <v>95</v>
      </c>
      <c r="AT2" s="8" t="s">
        <v>96</v>
      </c>
      <c r="AU2" s="8" t="s">
        <v>97</v>
      </c>
      <c r="AV2" s="8" t="s">
        <v>98</v>
      </c>
      <c r="AW2" s="8" t="s">
        <v>99</v>
      </c>
      <c r="AX2" s="8" t="s">
        <v>100</v>
      </c>
      <c r="AY2" s="8" t="s">
        <v>101</v>
      </c>
      <c r="AZ2" s="8" t="s">
        <v>102</v>
      </c>
      <c r="BA2" s="8" t="s">
        <v>9</v>
      </c>
      <c r="BB2" s="8" t="s">
        <v>103</v>
      </c>
      <c r="BC2" s="8" t="s">
        <v>104</v>
      </c>
      <c r="BD2" s="8" t="s">
        <v>105</v>
      </c>
      <c r="BE2" s="28" t="s">
        <v>106</v>
      </c>
      <c r="BF2" s="8" t="s">
        <v>16</v>
      </c>
    </row>
    <row r="3" spans="1:59" ht="99.95" customHeight="1" x14ac:dyDescent="0.4">
      <c r="A3" s="24">
        <v>1</v>
      </c>
      <c r="B3" s="24" t="s">
        <v>132</v>
      </c>
      <c r="C3" s="24" t="s">
        <v>127</v>
      </c>
      <c r="D3" s="24" t="s">
        <v>110</v>
      </c>
      <c r="E3" s="24" t="s">
        <v>142</v>
      </c>
      <c r="F3" s="24">
        <v>6342.91</v>
      </c>
      <c r="G3" s="24">
        <v>1408</v>
      </c>
      <c r="H3" s="24" t="s">
        <v>135</v>
      </c>
      <c r="I3" s="24" t="s">
        <v>131</v>
      </c>
      <c r="J3" s="37" t="s">
        <v>133</v>
      </c>
      <c r="K3" s="24">
        <v>438.3</v>
      </c>
      <c r="L3" s="24" t="s">
        <v>134</v>
      </c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 t="s">
        <v>128</v>
      </c>
      <c r="AM3" s="24" t="s">
        <v>40</v>
      </c>
      <c r="AN3" s="24" t="s">
        <v>29</v>
      </c>
      <c r="AO3" s="24" t="s">
        <v>29</v>
      </c>
      <c r="AP3" s="24" t="s">
        <v>29</v>
      </c>
      <c r="AQ3" s="25" t="s">
        <v>129</v>
      </c>
      <c r="AR3" s="25" t="s">
        <v>130</v>
      </c>
      <c r="AS3" s="24"/>
      <c r="AT3" s="24"/>
      <c r="AU3" s="24"/>
      <c r="AV3" s="24"/>
      <c r="AW3" s="24"/>
      <c r="AX3" s="24"/>
      <c r="AY3" s="24" t="s">
        <v>62</v>
      </c>
      <c r="AZ3" s="24" t="s">
        <v>53</v>
      </c>
      <c r="BA3" s="24" t="s">
        <v>55</v>
      </c>
      <c r="BB3" s="24" t="s">
        <v>57</v>
      </c>
      <c r="BC3" s="24" t="s">
        <v>136</v>
      </c>
      <c r="BD3" s="24" t="s">
        <v>137</v>
      </c>
      <c r="BE3" s="24" t="s">
        <v>107</v>
      </c>
      <c r="BF3" s="24" t="s">
        <v>124</v>
      </c>
      <c r="BG3" s="34"/>
    </row>
    <row r="4" spans="1:59" ht="99.95" customHeight="1" x14ac:dyDescent="0.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5"/>
      <c r="AR4" s="25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</row>
    <row r="5" spans="1:59" ht="99.95" customHeight="1" x14ac:dyDescent="0.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5"/>
      <c r="AR5" s="25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34"/>
    </row>
    <row r="6" spans="1:59" ht="99.95" customHeight="1" x14ac:dyDescent="0.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5"/>
      <c r="AR6" s="25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</row>
    <row r="7" spans="1:59" ht="99.95" customHeight="1" x14ac:dyDescent="0.4">
      <c r="A7" s="24"/>
      <c r="B7" s="24"/>
      <c r="C7" s="24"/>
      <c r="D7" s="24"/>
      <c r="E7" s="24"/>
      <c r="F7" s="3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35"/>
      <c r="AM7" s="35"/>
      <c r="AN7" s="35"/>
      <c r="AO7" s="35"/>
      <c r="AP7" s="35"/>
      <c r="AQ7" s="36"/>
      <c r="AR7" s="36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24"/>
      <c r="BD7" s="24"/>
      <c r="BE7" s="24"/>
      <c r="BF7" s="24"/>
    </row>
    <row r="8" spans="1:59" ht="99.95" customHeight="1" x14ac:dyDescent="0.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5"/>
      <c r="AR8" s="25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</row>
    <row r="9" spans="1:59" ht="99.95" customHeight="1" x14ac:dyDescent="0.4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5"/>
      <c r="AR9" s="25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31"/>
      <c r="BF9" s="24"/>
    </row>
    <row r="10" spans="1:59" ht="99.95" customHeight="1" x14ac:dyDescent="0.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5"/>
      <c r="AR10" s="25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</row>
    <row r="11" spans="1:59" ht="99.95" customHeight="1" x14ac:dyDescent="0.4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5"/>
      <c r="AR11" s="25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30"/>
      <c r="BF11" s="24"/>
    </row>
    <row r="12" spans="1:59" ht="99.95" customHeight="1" x14ac:dyDescent="0.4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5"/>
      <c r="AR12" s="25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30"/>
      <c r="BF12" s="24"/>
    </row>
    <row r="13" spans="1:59" ht="99.95" customHeight="1" x14ac:dyDescent="0.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5"/>
      <c r="AR13" s="25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30"/>
      <c r="BF13" s="24"/>
    </row>
    <row r="14" spans="1:59" ht="99.95" customHeight="1" x14ac:dyDescent="0.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5"/>
      <c r="AR14" s="25"/>
      <c r="AS14" s="24"/>
      <c r="AT14" s="24"/>
      <c r="AU14" s="24"/>
      <c r="AV14" s="24"/>
      <c r="AW14" s="24"/>
      <c r="AX14" s="24"/>
      <c r="AY14" s="24"/>
      <c r="AZ14" s="24"/>
      <c r="BA14" s="32"/>
      <c r="BB14" s="24"/>
      <c r="BC14" s="24"/>
      <c r="BD14" s="24"/>
      <c r="BE14" s="9"/>
      <c r="BF14" s="24"/>
    </row>
    <row r="15" spans="1:59" ht="99.95" customHeight="1" x14ac:dyDescent="0.4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5"/>
      <c r="AR15" s="25"/>
      <c r="AS15" s="24"/>
      <c r="AT15" s="24"/>
      <c r="AU15" s="24"/>
      <c r="AV15" s="24"/>
      <c r="AW15" s="24"/>
      <c r="AX15" s="24"/>
      <c r="AY15" s="24"/>
      <c r="AZ15" s="24"/>
      <c r="BA15" s="33"/>
      <c r="BB15" s="24"/>
      <c r="BC15" s="24"/>
      <c r="BD15" s="24"/>
      <c r="BE15" s="9"/>
      <c r="BF15" s="24"/>
    </row>
    <row r="16" spans="1:59" ht="99.95" customHeight="1" x14ac:dyDescent="0.4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5"/>
      <c r="AR16" s="25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30"/>
      <c r="BF16" s="24"/>
    </row>
    <row r="17" spans="1:58" ht="99.95" customHeight="1" x14ac:dyDescent="0.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5"/>
      <c r="AR17" s="25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30"/>
      <c r="BF17" s="24"/>
    </row>
    <row r="18" spans="1:58" ht="99.95" customHeight="1" x14ac:dyDescent="0.4">
      <c r="A18" s="24">
        <v>16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5"/>
      <c r="AR18" s="25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30"/>
      <c r="BF18" s="24" t="s">
        <v>125</v>
      </c>
    </row>
    <row r="19" spans="1:58" ht="99.95" customHeight="1" x14ac:dyDescent="0.4">
      <c r="A19" s="24">
        <v>17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5"/>
      <c r="AR19" s="25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30"/>
      <c r="BF19" s="24"/>
    </row>
  </sheetData>
  <sheetProtection autoFilter="0"/>
  <autoFilter ref="A2:BF19"/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入力規則!$A$2:$A$6</xm:f>
          </x14:formula1>
          <xm:sqref>AM3:AM19</xm:sqref>
        </x14:dataValidation>
        <x14:dataValidation type="list" allowBlank="1" showInputMessage="1" showErrorMessage="1">
          <x14:formula1>
            <xm:f>入力規則!$B$2:$B$15</xm:f>
          </x14:formula1>
          <xm:sqref>AN3:AN19</xm:sqref>
        </x14:dataValidation>
        <x14:dataValidation type="list" allowBlank="1" showInputMessage="1" showErrorMessage="1">
          <x14:formula1>
            <xm:f>入力規則!$C$2:$C$10</xm:f>
          </x14:formula1>
          <xm:sqref>AO3:AO19</xm:sqref>
        </x14:dataValidation>
        <x14:dataValidation type="list" allowBlank="1" showInputMessage="1" showErrorMessage="1">
          <x14:formula1>
            <xm:f>入力規則!$D$2:$D$5</xm:f>
          </x14:formula1>
          <xm:sqref>AP3:AP19</xm:sqref>
        </x14:dataValidation>
        <x14:dataValidation type="list" allowBlank="1" showInputMessage="1">
          <x14:formula1>
            <xm:f>入力規則!$E$2:$E$9</xm:f>
          </x14:formula1>
          <xm:sqref>AS3:AX19</xm:sqref>
        </x14:dataValidation>
        <x14:dataValidation type="list" allowBlank="1" showInputMessage="1" showErrorMessage="1">
          <x14:formula1>
            <xm:f>入力規則!$H$2:$H$3</xm:f>
          </x14:formula1>
          <xm:sqref>AY3:AZ19</xm:sqref>
        </x14:dataValidation>
        <x14:dataValidation type="list" allowBlank="1" showInputMessage="1" showErrorMessage="1">
          <x14:formula1>
            <xm:f>入力規則!$F$2:$F$4</xm:f>
          </x14:formula1>
          <xm:sqref>BA3:BA19</xm:sqref>
        </x14:dataValidation>
        <x14:dataValidation type="list" allowBlank="1" showInputMessage="1" showErrorMessage="1">
          <x14:formula1>
            <xm:f>入力規則!$G$2:$G$4</xm:f>
          </x14:formula1>
          <xm:sqref>BB3:BB19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C1" zoomScale="130" zoomScaleNormal="130" workbookViewId="0">
      <selection activeCell="C3" sqref="C3"/>
    </sheetView>
  </sheetViews>
  <sheetFormatPr defaultRowHeight="18.75" x14ac:dyDescent="0.4"/>
  <cols>
    <col min="2" max="2" width="40.5" customWidth="1"/>
    <col min="3" max="6" width="30.625" customWidth="1"/>
  </cols>
  <sheetData>
    <row r="1" spans="1:6" x14ac:dyDescent="0.4">
      <c r="A1" s="8" t="s">
        <v>0</v>
      </c>
      <c r="B1" s="8" t="s">
        <v>1</v>
      </c>
      <c r="C1" s="8" t="s">
        <v>143</v>
      </c>
      <c r="D1" s="8" t="s">
        <v>145</v>
      </c>
      <c r="E1" s="8" t="s">
        <v>139</v>
      </c>
      <c r="F1" s="8" t="s">
        <v>138</v>
      </c>
    </row>
    <row r="2" spans="1:6" ht="110.1" customHeight="1" x14ac:dyDescent="0.4">
      <c r="A2" s="9">
        <v>1</v>
      </c>
      <c r="B2" s="9" t="s">
        <v>126</v>
      </c>
      <c r="C2" s="10"/>
      <c r="D2" s="10"/>
      <c r="E2" s="10"/>
      <c r="F2" s="11"/>
    </row>
    <row r="3" spans="1:6" ht="110.1" customHeight="1" x14ac:dyDescent="0.4">
      <c r="A3" s="9"/>
      <c r="B3" s="9"/>
      <c r="C3" s="10"/>
      <c r="D3" s="10"/>
      <c r="E3" s="10"/>
      <c r="F3" s="12"/>
    </row>
    <row r="4" spans="1:6" ht="110.1" customHeight="1" x14ac:dyDescent="0.4">
      <c r="A4" s="9"/>
      <c r="B4" s="9"/>
      <c r="D4" s="10"/>
      <c r="E4" s="10"/>
      <c r="F4" s="12"/>
    </row>
    <row r="5" spans="1:6" ht="110.1" customHeight="1" x14ac:dyDescent="0.4">
      <c r="A5" s="9"/>
      <c r="B5" s="9"/>
      <c r="C5" s="10"/>
      <c r="D5" s="10"/>
      <c r="E5" s="10"/>
      <c r="F5" s="12"/>
    </row>
    <row r="6" spans="1:6" ht="110.1" customHeight="1" x14ac:dyDescent="0.4">
      <c r="A6" s="9"/>
      <c r="B6" s="9"/>
      <c r="D6" s="10"/>
      <c r="E6" s="10"/>
      <c r="F6" s="12"/>
    </row>
    <row r="7" spans="1:6" ht="110.1" customHeight="1" x14ac:dyDescent="0.4">
      <c r="A7" s="9"/>
      <c r="B7" s="9"/>
      <c r="C7" s="10"/>
      <c r="D7" s="10"/>
      <c r="E7" s="10"/>
      <c r="F7" s="12"/>
    </row>
    <row r="8" spans="1:6" ht="110.1" customHeight="1" x14ac:dyDescent="0.4">
      <c r="A8" s="9">
        <v>7</v>
      </c>
      <c r="B8" s="9"/>
      <c r="C8" s="10"/>
      <c r="D8" s="10"/>
      <c r="E8" s="10"/>
      <c r="F8" s="12"/>
    </row>
    <row r="9" spans="1:6" ht="110.1" customHeight="1" x14ac:dyDescent="0.4">
      <c r="A9" s="9">
        <v>8</v>
      </c>
      <c r="B9" s="9"/>
      <c r="C9" s="10"/>
      <c r="D9" s="10"/>
      <c r="E9" s="10"/>
      <c r="F9" s="12"/>
    </row>
    <row r="10" spans="1:6" ht="110.1" customHeight="1" x14ac:dyDescent="0.4">
      <c r="A10" s="9">
        <v>9</v>
      </c>
      <c r="B10" s="9"/>
      <c r="C10" s="10"/>
      <c r="D10" s="10"/>
      <c r="E10" s="10"/>
      <c r="F10" s="12"/>
    </row>
    <row r="11" spans="1:6" ht="110.1" customHeight="1" x14ac:dyDescent="0.4">
      <c r="A11" s="9">
        <v>10</v>
      </c>
      <c r="B11" s="9"/>
      <c r="C11" s="10"/>
      <c r="D11" s="10"/>
      <c r="E11" s="10"/>
      <c r="F11" s="12"/>
    </row>
    <row r="12" spans="1:6" ht="110.1" customHeight="1" x14ac:dyDescent="0.4">
      <c r="A12" s="9">
        <v>11</v>
      </c>
      <c r="B12" s="9"/>
      <c r="C12" s="10"/>
      <c r="D12" s="10"/>
      <c r="E12" s="10"/>
      <c r="F12" s="12"/>
    </row>
    <row r="13" spans="1:6" ht="110.1" customHeight="1" x14ac:dyDescent="0.4">
      <c r="A13" s="9">
        <v>12</v>
      </c>
      <c r="B13" s="9"/>
      <c r="C13" s="10"/>
      <c r="D13" s="10"/>
      <c r="E13" s="10"/>
      <c r="F13" s="12"/>
    </row>
    <row r="14" spans="1:6" ht="110.1" customHeight="1" x14ac:dyDescent="0.4">
      <c r="A14" s="9">
        <v>13</v>
      </c>
      <c r="B14" s="9"/>
      <c r="C14" s="10"/>
      <c r="D14" s="10"/>
      <c r="E14" s="10"/>
      <c r="F14" s="12"/>
    </row>
    <row r="15" spans="1:6" ht="110.1" customHeight="1" x14ac:dyDescent="0.4">
      <c r="A15" s="9">
        <v>14</v>
      </c>
      <c r="B15" s="9"/>
      <c r="C15" s="10"/>
      <c r="D15" s="10"/>
      <c r="E15" s="10"/>
      <c r="F15" s="12"/>
    </row>
    <row r="16" spans="1:6" ht="110.1" customHeight="1" x14ac:dyDescent="0.4">
      <c r="A16" s="9">
        <v>15</v>
      </c>
      <c r="B16" s="9"/>
      <c r="C16" s="10"/>
      <c r="D16" s="10"/>
      <c r="E16" s="10"/>
      <c r="F16" s="12"/>
    </row>
    <row r="17" spans="1:6" ht="110.1" customHeight="1" x14ac:dyDescent="0.4">
      <c r="A17" s="9">
        <v>16</v>
      </c>
      <c r="B17" s="9"/>
      <c r="C17" s="10"/>
      <c r="D17" s="10"/>
      <c r="E17" s="10"/>
      <c r="F17" s="12"/>
    </row>
    <row r="18" spans="1:6" ht="110.1" customHeight="1" x14ac:dyDescent="0.4">
      <c r="A18" s="9">
        <v>17</v>
      </c>
      <c r="B18" s="9"/>
      <c r="C18" s="10"/>
      <c r="D18" s="10"/>
      <c r="E18" s="10"/>
      <c r="F18" s="12"/>
    </row>
  </sheetData>
  <autoFilter ref="A1:F1"/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18" sqref="C18"/>
    </sheetView>
  </sheetViews>
  <sheetFormatPr defaultRowHeight="18.75" x14ac:dyDescent="0.4"/>
  <cols>
    <col min="1" max="1" width="31.75" bestFit="1" customWidth="1"/>
    <col min="2" max="2" width="25.5" bestFit="1" customWidth="1"/>
    <col min="3" max="3" width="15.125" bestFit="1" customWidth="1"/>
    <col min="4" max="4" width="13" bestFit="1" customWidth="1"/>
    <col min="5" max="5" width="21.375" bestFit="1" customWidth="1"/>
    <col min="6" max="7" width="19.25" bestFit="1" customWidth="1"/>
  </cols>
  <sheetData>
    <row r="1" spans="1:8" x14ac:dyDescent="0.4">
      <c r="A1" s="4" t="s">
        <v>24</v>
      </c>
      <c r="B1" s="4" t="s">
        <v>7</v>
      </c>
      <c r="C1" s="4" t="s">
        <v>25</v>
      </c>
      <c r="D1" s="4" t="s">
        <v>26</v>
      </c>
      <c r="E1" s="4" t="s">
        <v>27</v>
      </c>
      <c r="F1" s="4" t="s">
        <v>54</v>
      </c>
      <c r="G1" s="4" t="s">
        <v>58</v>
      </c>
      <c r="H1" s="7" t="s">
        <v>61</v>
      </c>
    </row>
    <row r="2" spans="1:8" x14ac:dyDescent="0.4">
      <c r="A2" s="1" t="s">
        <v>28</v>
      </c>
      <c r="B2" s="1" t="s">
        <v>29</v>
      </c>
      <c r="C2" s="1" t="s">
        <v>29</v>
      </c>
      <c r="D2" s="1" t="s">
        <v>29</v>
      </c>
      <c r="E2" s="1" t="s">
        <v>29</v>
      </c>
      <c r="F2" s="5" t="s">
        <v>55</v>
      </c>
      <c r="G2" s="5" t="s">
        <v>60</v>
      </c>
      <c r="H2" s="5" t="s">
        <v>62</v>
      </c>
    </row>
    <row r="3" spans="1:8" x14ac:dyDescent="0.4">
      <c r="A3" s="1" t="s">
        <v>30</v>
      </c>
      <c r="B3" s="1" t="s">
        <v>31</v>
      </c>
      <c r="C3" s="1" t="s">
        <v>112</v>
      </c>
      <c r="D3" s="1" t="s">
        <v>26</v>
      </c>
      <c r="E3" s="1" t="s">
        <v>32</v>
      </c>
      <c r="F3" s="5" t="s">
        <v>56</v>
      </c>
      <c r="G3" s="5" t="s">
        <v>59</v>
      </c>
      <c r="H3" s="5" t="s">
        <v>53</v>
      </c>
    </row>
    <row r="4" spans="1:8" x14ac:dyDescent="0.4">
      <c r="A4" s="1" t="s">
        <v>33</v>
      </c>
      <c r="B4" s="2" t="s">
        <v>34</v>
      </c>
      <c r="C4" s="1" t="s">
        <v>113</v>
      </c>
      <c r="D4" s="3" t="s">
        <v>35</v>
      </c>
      <c r="E4" s="2" t="s">
        <v>36</v>
      </c>
      <c r="F4" s="6" t="s">
        <v>57</v>
      </c>
      <c r="G4" s="5" t="s">
        <v>57</v>
      </c>
    </row>
    <row r="5" spans="1:8" x14ac:dyDescent="0.4">
      <c r="A5" s="1" t="s">
        <v>37</v>
      </c>
      <c r="B5" s="1" t="s">
        <v>38</v>
      </c>
      <c r="C5" s="1" t="s">
        <v>114</v>
      </c>
      <c r="D5" s="1" t="s">
        <v>120</v>
      </c>
      <c r="E5" s="1" t="s">
        <v>39</v>
      </c>
    </row>
    <row r="6" spans="1:8" x14ac:dyDescent="0.4">
      <c r="A6" s="1" t="s">
        <v>40</v>
      </c>
      <c r="B6" s="1" t="s">
        <v>41</v>
      </c>
      <c r="C6" s="1" t="s">
        <v>115</v>
      </c>
      <c r="E6" s="1" t="s">
        <v>42</v>
      </c>
    </row>
    <row r="7" spans="1:8" x14ac:dyDescent="0.4">
      <c r="B7" s="1" t="s">
        <v>43</v>
      </c>
      <c r="C7" s="1" t="s">
        <v>116</v>
      </c>
      <c r="E7" s="1" t="s">
        <v>44</v>
      </c>
    </row>
    <row r="8" spans="1:8" x14ac:dyDescent="0.4">
      <c r="B8" s="1" t="s">
        <v>45</v>
      </c>
      <c r="C8" s="1" t="s">
        <v>117</v>
      </c>
      <c r="E8" s="1" t="s">
        <v>122</v>
      </c>
    </row>
    <row r="9" spans="1:8" x14ac:dyDescent="0.4">
      <c r="B9" s="1" t="s">
        <v>46</v>
      </c>
      <c r="C9" s="1" t="s">
        <v>118</v>
      </c>
      <c r="E9" s="1"/>
    </row>
    <row r="10" spans="1:8" x14ac:dyDescent="0.4">
      <c r="B10" s="1" t="s">
        <v>47</v>
      </c>
      <c r="C10" s="1" t="s">
        <v>119</v>
      </c>
    </row>
    <row r="11" spans="1:8" x14ac:dyDescent="0.4">
      <c r="B11" s="1" t="s">
        <v>48</v>
      </c>
    </row>
    <row r="12" spans="1:8" x14ac:dyDescent="0.4">
      <c r="B12" s="1" t="s">
        <v>49</v>
      </c>
    </row>
    <row r="13" spans="1:8" x14ac:dyDescent="0.4">
      <c r="B13" s="1" t="s">
        <v>50</v>
      </c>
    </row>
    <row r="14" spans="1:8" x14ac:dyDescent="0.4">
      <c r="B14" s="1" t="s">
        <v>51</v>
      </c>
    </row>
    <row r="15" spans="1:8" x14ac:dyDescent="0.4">
      <c r="B15" s="1" t="s">
        <v>52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物件調書</vt:lpstr>
      <vt:lpstr>基本情報</vt:lpstr>
      <vt:lpstr>物件画像</vt:lpstr>
      <vt:lpstr>入力規則</vt:lpstr>
      <vt:lpstr>物件調書!Print_Area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2025-09-28T11:50:07Z</dcterms:modified>
</cp:coreProperties>
</file>